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85" windowWidth="19260" windowHeight="6030" activeTab="0"/>
  </bookViews>
  <sheets>
    <sheet name="StraightToThePoint" sheetId="1" r:id="rId1"/>
    <sheet name="AllTheDetailsDeferredPmt" sheetId="2" r:id="rId2"/>
    <sheet name="AllTheDetailsDelayedPmt" sheetId="3" r:id="rId3"/>
  </sheets>
  <definedNames>
    <definedName name="_xlfn.IFERROR" hidden="1">#NAME?</definedName>
    <definedName name="_xlnm.Print_Area" localSheetId="0">'StraightToThePoint'!$A$1:$I$79</definedName>
  </definedNames>
  <calcPr fullCalcOnLoad="1"/>
</workbook>
</file>

<file path=xl/comments1.xml><?xml version="1.0" encoding="utf-8"?>
<comments xmlns="http://schemas.openxmlformats.org/spreadsheetml/2006/main">
  <authors>
    <author>Jeremy Calles</author>
  </authors>
  <commentList>
    <comment ref="C7" authorId="0">
      <text>
        <r>
          <rPr>
            <b/>
            <sz val="8"/>
            <rFont val="Tahoma"/>
            <family val="0"/>
          </rPr>
          <t>Jeremy Calles:</t>
        </r>
        <r>
          <rPr>
            <sz val="8"/>
            <rFont val="Tahoma"/>
            <family val="0"/>
          </rPr>
          <t xml:space="preserve">
This value has been pulled from Page 1, Line 43 of the District's AFR (cell E55).</t>
        </r>
      </text>
    </comment>
    <comment ref="E7" authorId="0">
      <text>
        <r>
          <rPr>
            <b/>
            <sz val="8"/>
            <rFont val="Tahoma"/>
            <family val="0"/>
          </rPr>
          <t>Jeremy Calles:</t>
        </r>
        <r>
          <rPr>
            <sz val="8"/>
            <rFont val="Tahoma"/>
            <family val="0"/>
          </rPr>
          <t xml:space="preserve">
This value has been pulled from Page 1, Line 43 of the District's AFR (cell F55).</t>
        </r>
      </text>
    </comment>
    <comment ref="G7" authorId="0">
      <text>
        <r>
          <rPr>
            <b/>
            <sz val="8"/>
            <rFont val="Tahoma"/>
            <family val="0"/>
          </rPr>
          <t>Jeremy Calles:</t>
        </r>
        <r>
          <rPr>
            <sz val="8"/>
            <rFont val="Tahoma"/>
            <family val="0"/>
          </rPr>
          <t xml:space="preserve">
This value has been pulled from Page 1, Line 43 of the District's AFR (cell G55).</t>
        </r>
      </text>
    </comment>
    <comment ref="D13" authorId="0">
      <text>
        <r>
          <rPr>
            <b/>
            <sz val="8"/>
            <rFont val="Tahoma"/>
            <family val="0"/>
          </rPr>
          <t>Jeremy Calles:</t>
        </r>
        <r>
          <rPr>
            <sz val="8"/>
            <rFont val="Tahoma"/>
            <family val="0"/>
          </rPr>
          <t xml:space="preserve">
Shown on page 4 of the District's 2009 APOR 64-1 with a description of 'May Equalization Payment Adjustment for expanded FY2009 rollover'.</t>
        </r>
      </text>
    </comment>
    <comment ref="C19" authorId="0">
      <text>
        <r>
          <rPr>
            <b/>
            <sz val="8"/>
            <rFont val="Tahoma"/>
            <family val="0"/>
          </rPr>
          <t>Jeremy Calles:</t>
        </r>
        <r>
          <rPr>
            <sz val="8"/>
            <rFont val="Tahoma"/>
            <family val="0"/>
          </rPr>
          <t xml:space="preserve">
The ADE Calculated Value on Page 2 of the District's 2010 BUDG25 Report next to the text 'Budget Balance Carry-Forward'.</t>
        </r>
      </text>
    </comment>
    <comment ref="E19" authorId="0">
      <text>
        <r>
          <rPr>
            <b/>
            <sz val="8"/>
            <rFont val="Tahoma"/>
            <family val="0"/>
          </rPr>
          <t>Jeremy Calles:</t>
        </r>
        <r>
          <rPr>
            <sz val="8"/>
            <rFont val="Tahoma"/>
            <family val="0"/>
          </rPr>
          <t xml:space="preserve">
The ADE Calculated Value on Page 3 of the District's 2010 BUDG25 Report next to the text 'Unexpended Budget Balance Unrestricted FY09'.</t>
        </r>
      </text>
    </comment>
    <comment ref="G19" authorId="0">
      <text>
        <r>
          <rPr>
            <b/>
            <sz val="8"/>
            <rFont val="Tahoma"/>
            <family val="0"/>
          </rPr>
          <t>Jeremy Calles:</t>
        </r>
        <r>
          <rPr>
            <sz val="8"/>
            <rFont val="Tahoma"/>
            <family val="0"/>
          </rPr>
          <t xml:space="preserve">
The ADE Calculated Value on Page 3 of the District's 2010 BUDG25 Report next to the text 'FY09 Unexpended Soft Capital Budg Balance'.</t>
        </r>
      </text>
    </comment>
    <comment ref="C20" authorId="0">
      <text>
        <r>
          <rPr>
            <b/>
            <sz val="8"/>
            <rFont val="Tahoma"/>
            <family val="0"/>
          </rPr>
          <t>Jeremy Calles:</t>
        </r>
        <r>
          <rPr>
            <sz val="8"/>
            <rFont val="Tahoma"/>
            <family val="0"/>
          </rPr>
          <t xml:space="preserve">
The ADE Calculated Value on Page 2 of the District's 2010 BUDG25 Report next to the text 'Optional Performance Incentive Budget Balance Carry-Forward'.</t>
        </r>
      </text>
    </comment>
    <comment ref="E20" authorId="0">
      <text>
        <r>
          <rPr>
            <b/>
            <sz val="8"/>
            <rFont val="Tahoma"/>
            <family val="0"/>
          </rPr>
          <t>Jeremy Calles:</t>
        </r>
        <r>
          <rPr>
            <sz val="8"/>
            <rFont val="Tahoma"/>
            <family val="0"/>
          </rPr>
          <t xml:space="preserve">
The ADE Calculated Value on Page 2 of the District's 2010 BUDG25 Report next to the text 'Career Ladders Budget Balance Carry-Forward'.</t>
        </r>
      </text>
    </comment>
    <comment ref="C29" authorId="0">
      <text>
        <r>
          <rPr>
            <b/>
            <sz val="8"/>
            <rFont val="Tahoma"/>
            <family val="0"/>
          </rPr>
          <t>Jeremy Calles:</t>
        </r>
        <r>
          <rPr>
            <sz val="8"/>
            <rFont val="Tahoma"/>
            <family val="0"/>
          </rPr>
          <t xml:space="preserve">
This value has been pulled from Page 1, Line 35 of the District's AFR (cell E47).</t>
        </r>
      </text>
    </comment>
    <comment ref="E29" authorId="0">
      <text>
        <r>
          <rPr>
            <b/>
            <sz val="8"/>
            <rFont val="Tahoma"/>
            <family val="0"/>
          </rPr>
          <t>Jeremy Calles:</t>
        </r>
        <r>
          <rPr>
            <sz val="8"/>
            <rFont val="Tahoma"/>
            <family val="0"/>
          </rPr>
          <t xml:space="preserve">
This value has been pulled from Page 1, Line 35 of the District's AFR (cell F47).</t>
        </r>
      </text>
    </comment>
    <comment ref="G29" authorId="0">
      <text>
        <r>
          <rPr>
            <b/>
            <sz val="8"/>
            <rFont val="Tahoma"/>
            <family val="0"/>
          </rPr>
          <t>Jeremy Calles:</t>
        </r>
        <r>
          <rPr>
            <sz val="8"/>
            <rFont val="Tahoma"/>
            <family val="0"/>
          </rPr>
          <t xml:space="preserve">
This value has been pulled from Page 1, Line 35 of the District's AFR (cell G47).</t>
        </r>
      </text>
    </comment>
    <comment ref="C35" authorId="0">
      <text>
        <r>
          <rPr>
            <b/>
            <sz val="8"/>
            <rFont val="Tahoma"/>
            <family val="0"/>
          </rPr>
          <t>Jeremy Calles:</t>
        </r>
        <r>
          <rPr>
            <sz val="8"/>
            <rFont val="Tahoma"/>
            <family val="0"/>
          </rPr>
          <t xml:space="preserve">
This value has been pulled from Page 1, Line 31 of the District's AFR (cell E42).</t>
        </r>
      </text>
    </comment>
    <comment ref="D70" authorId="0">
      <text>
        <r>
          <rPr>
            <b/>
            <sz val="8"/>
            <rFont val="Tahoma"/>
            <family val="0"/>
          </rPr>
          <t>Jeremy Calles:</t>
        </r>
        <r>
          <rPr>
            <sz val="8"/>
            <rFont val="Tahoma"/>
            <family val="0"/>
          </rPr>
          <t xml:space="preserve">
This amount can be found on Page 1 of the District's 2009 APOR 64-1 (Current Payment for June)</t>
        </r>
      </text>
    </comment>
    <comment ref="G70" authorId="0">
      <text>
        <r>
          <rPr>
            <b/>
            <sz val="8"/>
            <rFont val="Tahoma"/>
            <family val="0"/>
          </rPr>
          <t>Jeremy Calles:</t>
        </r>
        <r>
          <rPr>
            <sz val="8"/>
            <rFont val="Tahoma"/>
            <family val="0"/>
          </rPr>
          <t xml:space="preserve">
This amount can be found on Page 2 of the District's 2009 APOR 64-1 (Current Payment for June)</t>
        </r>
      </text>
    </comment>
    <comment ref="H74" authorId="0">
      <text>
        <r>
          <rPr>
            <b/>
            <sz val="8"/>
            <rFont val="Tahoma"/>
            <family val="0"/>
          </rPr>
          <t xml:space="preserve">Jeremy Calles:
</t>
        </r>
        <r>
          <rPr>
            <sz val="8"/>
            <rFont val="Tahoma"/>
            <family val="2"/>
          </rPr>
          <t xml:space="preserve">This amount can be found on Page 4 of the District's 2009 APOR 64-1 </t>
        </r>
      </text>
    </comment>
    <comment ref="D50" authorId="0">
      <text>
        <r>
          <rPr>
            <b/>
            <sz val="8"/>
            <rFont val="Tahoma"/>
            <family val="0"/>
          </rPr>
          <t>Jeremy Calles:</t>
        </r>
        <r>
          <rPr>
            <sz val="8"/>
            <rFont val="Tahoma"/>
            <family val="0"/>
          </rPr>
          <t xml:space="preserve">
Shown on page 4 of the District's 2009 APOR 64-1 with a description of 'May Equalization Payment Adjustment for expanded FY2009 rollover'.</t>
        </r>
      </text>
    </comment>
    <comment ref="C3" authorId="0">
      <text>
        <r>
          <rPr>
            <b/>
            <sz val="8"/>
            <rFont val="Tahoma"/>
            <family val="0"/>
          </rPr>
          <t>Select Your District</t>
        </r>
        <r>
          <rPr>
            <sz val="8"/>
            <rFont val="Tahoma"/>
            <family val="0"/>
          </rPr>
          <t xml:space="preserve">
</t>
        </r>
      </text>
    </comment>
  </commentList>
</comments>
</file>

<file path=xl/sharedStrings.xml><?xml version="1.0" encoding="utf-8"?>
<sst xmlns="http://schemas.openxmlformats.org/spreadsheetml/2006/main" count="2046" uniqueCount="819">
  <si>
    <t>Calculation of May Deferment to be disbursed in November</t>
  </si>
  <si>
    <t>District:</t>
  </si>
  <si>
    <t>CTDS:</t>
  </si>
  <si>
    <t>EntityID:</t>
  </si>
  <si>
    <t>A1</t>
  </si>
  <si>
    <t>Line</t>
  </si>
  <si>
    <t>Identify the total ending fund balance of each school district in this state as of June 30, 2009 in its maintenance and operation funds, capital outlay funds and soft capital allocation funds.</t>
  </si>
  <si>
    <t>M&amp;O:</t>
  </si>
  <si>
    <t>Unrestricted:</t>
  </si>
  <si>
    <t>SCA:</t>
  </si>
  <si>
    <t>Total:</t>
  </si>
  <si>
    <t>A2</t>
  </si>
  <si>
    <t>Calculate for each school district in this state the sum of the amounts identified in paragraph 1 of this subsection.</t>
  </si>
  <si>
    <t>A3</t>
  </si>
  <si>
    <t>Identify for each school district in this state the amount of basic state aid and additional state aid that was scheduled to be apportioned on May 15, 2009 pursuant to section 15-973, Arizona Revised Statutes, but that was deferred pursuant to legislation enacted into law during May 2009.</t>
  </si>
  <si>
    <t>Deferred Amount:</t>
  </si>
  <si>
    <t>A4</t>
  </si>
  <si>
    <t>Calculate for each school district in this state the sum of the amounts identified in paragraphs 2 and 3 of this subsection.</t>
  </si>
  <si>
    <t>A5</t>
  </si>
  <si>
    <t>Identify for each school district in this state the amount, if any, that is budgeted for budget balances for fiscal year 2009-2010 pursuant to section 15-918.04, subsection C, Arizona Revised Statutes, section 15-919.04, subsection D, Arizona Revised Statutes, section 15-943.01, Arizona Revised Statutes, and section 15-947, subsection D, paragraph 4 and subsection E, paragraph 2, Arizona Revised Statutes.</t>
  </si>
  <si>
    <t>Career Ladder:</t>
  </si>
  <si>
    <t>OPIP:</t>
  </si>
  <si>
    <t>A6</t>
  </si>
  <si>
    <t>Calculate for each school district in this state the sum of the amounts identified in paragraph 5 of this subsection.</t>
  </si>
  <si>
    <t>A7</t>
  </si>
  <si>
    <t>Subtract for each school district in this state the amount determined in paragraph 6 of this subsection from the amount determined in paragraph 4 of this subsection.  If the computed amount is zero or a negative number, use zero.</t>
  </si>
  <si>
    <t>Identify the total revenue received by each school district in this state for its maintenance and operation funds, capital outlay funds and soft capital allocation funds for fiscal year 2008-2009, excluding the beginning cash balances in each of those funds.</t>
  </si>
  <si>
    <t>A8</t>
  </si>
  <si>
    <t>Calculate for each school district in this state the sum of the amounts identified in paragraph 8 of this subsection.</t>
  </si>
  <si>
    <t>A9</t>
  </si>
  <si>
    <t>A10</t>
  </si>
  <si>
    <t>Identify the total P.L. 81-874 revenue received by each school district in this state for its maintenance and operation funds, capital outlay funds and soft capital allocation funds for fiscal year 2008-2009.</t>
  </si>
  <si>
    <t>A11</t>
  </si>
  <si>
    <t>Calculate for each school district in this state the sum of the amounts identified in paragraph 10 of this subsection.</t>
  </si>
  <si>
    <t>A12</t>
  </si>
  <si>
    <t>Divide for each school district in this state the amount determined in paragraph 11 of this subsection by the amount determined in paragraph 9 of this subsection.</t>
  </si>
  <si>
    <t>Multiply the quotient determined in paragraph 12 of this subsection by the amount determined in paragraph 7 of this subsection.</t>
  </si>
  <si>
    <t>A13</t>
  </si>
  <si>
    <t>A14</t>
  </si>
  <si>
    <t>Subtract the amount determined in paragraph 13 of this subsection from the amount determined in paragraph 7 of this subsection.  If the computed amount is zero or a negative number, use zero.</t>
  </si>
  <si>
    <t>A15</t>
  </si>
  <si>
    <t>A16</t>
  </si>
  <si>
    <t>For each school district in this state except accommodation schools as defined in section 15-101, Arizona Revised Statutes, subtract the amount determined in paragraph 14 of this subsection from the amount determined in paragraph 15 of this subsection.  If the computed amount is zero or a negative amount, use zero.  For accommodation schools, use the amount identified in paragraph 15 of this subsection.  The amount determined pursuant to this paragraph is the amount of the apportionment to the school district or accommodation school.</t>
  </si>
  <si>
    <t>Mesa Unified District</t>
  </si>
  <si>
    <t>B1</t>
  </si>
  <si>
    <t>Identify the amount determined in subsection A, paragraph 16 of this section.</t>
  </si>
  <si>
    <t>B2</t>
  </si>
  <si>
    <t>B3</t>
  </si>
  <si>
    <t>Multiply the amount determined in paragraph 1 of this subsection by two percent for an assumed interest rate of two percent.</t>
  </si>
  <si>
    <t>Multiply the amount determined in paragraph 2 of this subsection by five-twelfths for an assumed five month interest accumulation period.  The amount determined pursuant to this paragraph is the amount of the apportionment to the school district or accommodation school.</t>
  </si>
  <si>
    <t>Name</t>
  </si>
  <si>
    <t>CTDS</t>
  </si>
  <si>
    <t>ID</t>
  </si>
  <si>
    <t>Status</t>
  </si>
  <si>
    <t>Fundable</t>
  </si>
  <si>
    <t>RefTypeID</t>
  </si>
  <si>
    <t>Agua Fria Union High School District</t>
  </si>
  <si>
    <t xml:space="preserve">070516000   </t>
  </si>
  <si>
    <t>A</t>
  </si>
  <si>
    <t>Y</t>
  </si>
  <si>
    <t>Aguila Elementary District</t>
  </si>
  <si>
    <t xml:space="preserve">070363000   </t>
  </si>
  <si>
    <t>Ajo Unified District</t>
  </si>
  <si>
    <t xml:space="preserve">100215000   </t>
  </si>
  <si>
    <t>Alhambra Elementary District</t>
  </si>
  <si>
    <t xml:space="preserve">070468000   </t>
  </si>
  <si>
    <t>Alpine Elementary District</t>
  </si>
  <si>
    <t xml:space="preserve">010307000   </t>
  </si>
  <si>
    <t>Altar Valley Elementary District</t>
  </si>
  <si>
    <t xml:space="preserve">100351000   </t>
  </si>
  <si>
    <t>Amphitheater Unified District</t>
  </si>
  <si>
    <t xml:space="preserve">100210000   </t>
  </si>
  <si>
    <t>Antelope Union High School District</t>
  </si>
  <si>
    <t xml:space="preserve">140550000   </t>
  </si>
  <si>
    <t>Apache Elementary District</t>
  </si>
  <si>
    <t xml:space="preserve">020342000   </t>
  </si>
  <si>
    <t>Apache Junction Unified District</t>
  </si>
  <si>
    <t xml:space="preserve">110243000   </t>
  </si>
  <si>
    <t>Arlington Elementary District</t>
  </si>
  <si>
    <t xml:space="preserve">070447000   </t>
  </si>
  <si>
    <t>Ash Creek Elementary District</t>
  </si>
  <si>
    <t xml:space="preserve">020453000   </t>
  </si>
  <si>
    <t>Ash Fork Joint Unified District</t>
  </si>
  <si>
    <t xml:space="preserve">130231000   </t>
  </si>
  <si>
    <t>Avondale Elementary District</t>
  </si>
  <si>
    <t xml:space="preserve">070444000   </t>
  </si>
  <si>
    <t>Bagdad Unified District</t>
  </si>
  <si>
    <t xml:space="preserve">130220000   </t>
  </si>
  <si>
    <t>Balsz Elementary District</t>
  </si>
  <si>
    <t xml:space="preserve">070431000   </t>
  </si>
  <si>
    <t>Beaver Creek Elementary District</t>
  </si>
  <si>
    <t xml:space="preserve">130326000   </t>
  </si>
  <si>
    <t>Benson Unified School District</t>
  </si>
  <si>
    <t xml:space="preserve">020209000   </t>
  </si>
  <si>
    <t>Bicentennial Union High School District</t>
  </si>
  <si>
    <t xml:space="preserve">150576000   </t>
  </si>
  <si>
    <t>Bisbee Unified District</t>
  </si>
  <si>
    <t xml:space="preserve">020202000   </t>
  </si>
  <si>
    <t>Blue Elementary District</t>
  </si>
  <si>
    <t xml:space="preserve">060322000   </t>
  </si>
  <si>
    <t>Blue Ridge Unified District</t>
  </si>
  <si>
    <t xml:space="preserve">090232000   </t>
  </si>
  <si>
    <t>Bonita Elementary District</t>
  </si>
  <si>
    <t xml:space="preserve">050316000   </t>
  </si>
  <si>
    <t>Bouse Elementary District</t>
  </si>
  <si>
    <t xml:space="preserve">150426000   </t>
  </si>
  <si>
    <t>Bowie Unified District</t>
  </si>
  <si>
    <t xml:space="preserve">020214000   </t>
  </si>
  <si>
    <t>Buckeye Elementary District</t>
  </si>
  <si>
    <t xml:space="preserve">070433000   </t>
  </si>
  <si>
    <t>Buckeye Union High School District</t>
  </si>
  <si>
    <t xml:space="preserve">070501000   </t>
  </si>
  <si>
    <t>Bullhead City School District</t>
  </si>
  <si>
    <t xml:space="preserve">080415000   </t>
  </si>
  <si>
    <t>Camp Verde Unified District</t>
  </si>
  <si>
    <t xml:space="preserve">130228000   </t>
  </si>
  <si>
    <t>Canon Elementary District</t>
  </si>
  <si>
    <t xml:space="preserve">130350000   </t>
  </si>
  <si>
    <t>Cartwright Elementary District</t>
  </si>
  <si>
    <t xml:space="preserve">070483000   </t>
  </si>
  <si>
    <t>Casa Grande Elementary District</t>
  </si>
  <si>
    <t xml:space="preserve">110404000   </t>
  </si>
  <si>
    <t>Casa Grande Union High School District</t>
  </si>
  <si>
    <t xml:space="preserve">110502000   </t>
  </si>
  <si>
    <t>Catalina Foothills Unified District</t>
  </si>
  <si>
    <t xml:space="preserve">100216000   </t>
  </si>
  <si>
    <t>Cave Creek Unified District</t>
  </si>
  <si>
    <t xml:space="preserve">070293000   </t>
  </si>
  <si>
    <t>Cedar Unified District</t>
  </si>
  <si>
    <t xml:space="preserve">090225000   </t>
  </si>
  <si>
    <t>Central Arizona Valley Institute of Technology</t>
  </si>
  <si>
    <t xml:space="preserve">110801000   </t>
  </si>
  <si>
    <t>Chandler Unified District</t>
  </si>
  <si>
    <t xml:space="preserve">070280000   </t>
  </si>
  <si>
    <t>Chevelon Butte School District</t>
  </si>
  <si>
    <t xml:space="preserve">030305000   </t>
  </si>
  <si>
    <t>Chinle Unified District</t>
  </si>
  <si>
    <t xml:space="preserve">010224000   </t>
  </si>
  <si>
    <t>Chino Valley Unified District</t>
  </si>
  <si>
    <t xml:space="preserve">130251000   </t>
  </si>
  <si>
    <t>Clarkdale-Jerome Elementary District</t>
  </si>
  <si>
    <t xml:space="preserve">130403000   </t>
  </si>
  <si>
    <t>Clifton Unified District</t>
  </si>
  <si>
    <t xml:space="preserve">060203000   </t>
  </si>
  <si>
    <t>Cobre Valley Institute of Technology District</t>
  </si>
  <si>
    <t xml:space="preserve">110802000   </t>
  </si>
  <si>
    <t>Cochise Co Educational Service</t>
  </si>
  <si>
    <t xml:space="preserve">020199000   </t>
  </si>
  <si>
    <t>Cochise Elementary District</t>
  </si>
  <si>
    <t xml:space="preserve">020326000   </t>
  </si>
  <si>
    <t>Cochise Technology District</t>
  </si>
  <si>
    <t xml:space="preserve">020801000   </t>
  </si>
  <si>
    <t>Coconino Association for Vocation Industry and Technology</t>
  </si>
  <si>
    <t xml:space="preserve">030801000   </t>
  </si>
  <si>
    <t>Coconino County Regional Accommodation SD</t>
  </si>
  <si>
    <t xml:space="preserve">030199000   </t>
  </si>
  <si>
    <t>Colorado City Unified District</t>
  </si>
  <si>
    <t xml:space="preserve">080214000   </t>
  </si>
  <si>
    <t>Colorado River Union High School District</t>
  </si>
  <si>
    <t xml:space="preserve">080502000   </t>
  </si>
  <si>
    <t>Concho Elementary District</t>
  </si>
  <si>
    <t xml:space="preserve">010306000   </t>
  </si>
  <si>
    <t>Congress Elementary District</t>
  </si>
  <si>
    <t xml:space="preserve">130317000   </t>
  </si>
  <si>
    <t>Continental Elementary District</t>
  </si>
  <si>
    <t xml:space="preserve">100339000   </t>
  </si>
  <si>
    <t>Coolidge Unified District</t>
  </si>
  <si>
    <t xml:space="preserve">110221000   </t>
  </si>
  <si>
    <t>Cottonwood-Oak Creek Elementary District</t>
  </si>
  <si>
    <t xml:space="preserve">130406000   </t>
  </si>
  <si>
    <t>Crane Elementary District</t>
  </si>
  <si>
    <t xml:space="preserve">140413000   </t>
  </si>
  <si>
    <t>Creighton Elementary District</t>
  </si>
  <si>
    <t xml:space="preserve">070414000   </t>
  </si>
  <si>
    <t>Crown King Elementary District</t>
  </si>
  <si>
    <t xml:space="preserve">130341000   </t>
  </si>
  <si>
    <t>Deer Valley Unified District</t>
  </si>
  <si>
    <t xml:space="preserve">070297000   </t>
  </si>
  <si>
    <t>Double Adobe Elementary District</t>
  </si>
  <si>
    <t xml:space="preserve">020345000   </t>
  </si>
  <si>
    <t>Douglas Unified District</t>
  </si>
  <si>
    <t xml:space="preserve">020227000   </t>
  </si>
  <si>
    <t>Duncan Unified District</t>
  </si>
  <si>
    <t xml:space="preserve">060202000   </t>
  </si>
  <si>
    <t>Dysart Unified District</t>
  </si>
  <si>
    <t xml:space="preserve">070289000   </t>
  </si>
  <si>
    <t>Eagle Elementary District</t>
  </si>
  <si>
    <t xml:space="preserve">060345000   </t>
  </si>
  <si>
    <t>East Valley Institute of Technology</t>
  </si>
  <si>
    <t xml:space="preserve">070801000   </t>
  </si>
  <si>
    <t>Elfrida Elementary District</t>
  </si>
  <si>
    <t xml:space="preserve">020412000   </t>
  </si>
  <si>
    <t>Eloy Elementary District</t>
  </si>
  <si>
    <t xml:space="preserve">110411000   </t>
  </si>
  <si>
    <t>Empire Elementary District</t>
  </si>
  <si>
    <t xml:space="preserve">100337000   </t>
  </si>
  <si>
    <t>Flagstaff Unified District</t>
  </si>
  <si>
    <t xml:space="preserve">030201000   </t>
  </si>
  <si>
    <t>Florence Unified School District</t>
  </si>
  <si>
    <t xml:space="preserve">110201000   </t>
  </si>
  <si>
    <t>Flowing Wells Unified District</t>
  </si>
  <si>
    <t xml:space="preserve">100208000   </t>
  </si>
  <si>
    <t>Forrest Elementary District</t>
  </si>
  <si>
    <t xml:space="preserve">020381000   </t>
  </si>
  <si>
    <t>Fort Huachuca Accommodation District</t>
  </si>
  <si>
    <t xml:space="preserve">020100000   </t>
  </si>
  <si>
    <t>Fountain Hills Unified District</t>
  </si>
  <si>
    <t xml:space="preserve">070298000   </t>
  </si>
  <si>
    <t>Fowler Elementary District</t>
  </si>
  <si>
    <t xml:space="preserve">070445000   </t>
  </si>
  <si>
    <t>Fredonia-Moccasin Unified District</t>
  </si>
  <si>
    <t xml:space="preserve">030206000   </t>
  </si>
  <si>
    <t>Ft Thomas Unified District</t>
  </si>
  <si>
    <t xml:space="preserve">050207000   </t>
  </si>
  <si>
    <t>Gadsden Elementary District</t>
  </si>
  <si>
    <t xml:space="preserve">140432000   </t>
  </si>
  <si>
    <t>Ganado Unified School District</t>
  </si>
  <si>
    <t xml:space="preserve">010220000   </t>
  </si>
  <si>
    <t>Gila Bend Unified District</t>
  </si>
  <si>
    <t xml:space="preserve">070224000   </t>
  </si>
  <si>
    <t>Gila County Regional School District</t>
  </si>
  <si>
    <t xml:space="preserve">040149000   </t>
  </si>
  <si>
    <t>Gila Institute for Technology</t>
  </si>
  <si>
    <t xml:space="preserve">050802000   </t>
  </si>
  <si>
    <t>Gilbert Unified District</t>
  </si>
  <si>
    <t xml:space="preserve">070241000   </t>
  </si>
  <si>
    <t>Glendale Elementary District</t>
  </si>
  <si>
    <t xml:space="preserve">070440000   </t>
  </si>
  <si>
    <t>Glendale Union High School District</t>
  </si>
  <si>
    <t xml:space="preserve">070505000   </t>
  </si>
  <si>
    <t>Globe Unified District</t>
  </si>
  <si>
    <t xml:space="preserve">040201000   </t>
  </si>
  <si>
    <t>Grand Canyon Unified District</t>
  </si>
  <si>
    <t xml:space="preserve">030204000   </t>
  </si>
  <si>
    <t>Hackberry School District</t>
  </si>
  <si>
    <t xml:space="preserve">080303000   </t>
  </si>
  <si>
    <t>Hayden-Winkelman Unified District</t>
  </si>
  <si>
    <t xml:space="preserve">040241000   </t>
  </si>
  <si>
    <t>Heber-Overgaard Unified District</t>
  </si>
  <si>
    <t xml:space="preserve">090206000   </t>
  </si>
  <si>
    <t>Higley Unified School District</t>
  </si>
  <si>
    <t xml:space="preserve">070260000   </t>
  </si>
  <si>
    <t>Hillside Elementary District</t>
  </si>
  <si>
    <t xml:space="preserve">130335000   </t>
  </si>
  <si>
    <t>Holbrook Unified District</t>
  </si>
  <si>
    <t xml:space="preserve">090203000   </t>
  </si>
  <si>
    <t>Humboldt Unified District</t>
  </si>
  <si>
    <t xml:space="preserve">130222000   </t>
  </si>
  <si>
    <t>Hyder Elementary District</t>
  </si>
  <si>
    <t xml:space="preserve">140416000   </t>
  </si>
  <si>
    <t>Indian Oasis-Baboquivari Unified District</t>
  </si>
  <si>
    <t xml:space="preserve">100240000   </t>
  </si>
  <si>
    <t>Isaac Elementary District</t>
  </si>
  <si>
    <t xml:space="preserve">070405000   </t>
  </si>
  <si>
    <t>J O Combs Unified School District</t>
  </si>
  <si>
    <t xml:space="preserve">110244000   </t>
  </si>
  <si>
    <t>Joseph City Unified District</t>
  </si>
  <si>
    <t xml:space="preserve">090202000   </t>
  </si>
  <si>
    <t>Kayenta Unified District</t>
  </si>
  <si>
    <t xml:space="preserve">090227000   </t>
  </si>
  <si>
    <t>Kingman Unified School District</t>
  </si>
  <si>
    <t xml:space="preserve">080220000   </t>
  </si>
  <si>
    <t>Kirkland Elementary District</t>
  </si>
  <si>
    <t xml:space="preserve">130323000   </t>
  </si>
  <si>
    <t>Klondyke Elementary District</t>
  </si>
  <si>
    <t xml:space="preserve">050309000   </t>
  </si>
  <si>
    <t>Kyrene Elementary District</t>
  </si>
  <si>
    <t xml:space="preserve">070428000   </t>
  </si>
  <si>
    <t>Lake Havasu Unified District</t>
  </si>
  <si>
    <t xml:space="preserve">080201000   </t>
  </si>
  <si>
    <t>Laveen Elementary District</t>
  </si>
  <si>
    <t xml:space="preserve">070459000   </t>
  </si>
  <si>
    <t>Liberty Elementary District</t>
  </si>
  <si>
    <t xml:space="preserve">070425000   </t>
  </si>
  <si>
    <t>Litchfield Elementary District</t>
  </si>
  <si>
    <t xml:space="preserve">070479000   </t>
  </si>
  <si>
    <t>Littlefield Unified District</t>
  </si>
  <si>
    <t xml:space="preserve">080209000   </t>
  </si>
  <si>
    <t>Littleton Elementary District</t>
  </si>
  <si>
    <t xml:space="preserve">070465000   </t>
  </si>
  <si>
    <t>Madison Elementary District</t>
  </si>
  <si>
    <t xml:space="preserve">070438000   </t>
  </si>
  <si>
    <t>Maine Consolidated School District</t>
  </si>
  <si>
    <t xml:space="preserve">030310000   </t>
  </si>
  <si>
    <t>Mammoth-San Manuel Unified District</t>
  </si>
  <si>
    <t xml:space="preserve">110208000   </t>
  </si>
  <si>
    <t>Marana Unified District</t>
  </si>
  <si>
    <t xml:space="preserve">100206000   </t>
  </si>
  <si>
    <t>Maricopa County Regional District</t>
  </si>
  <si>
    <t xml:space="preserve">070199000   </t>
  </si>
  <si>
    <t>Maricopa Unified School District</t>
  </si>
  <si>
    <t xml:space="preserve">110220000   </t>
  </si>
  <si>
    <t>Mary C O'Brien Accommodation District</t>
  </si>
  <si>
    <t xml:space="preserve">110100000   </t>
  </si>
  <si>
    <t>Mayer Unified School District</t>
  </si>
  <si>
    <t xml:space="preserve">130243000   </t>
  </si>
  <si>
    <t>Mcnary Elementary District</t>
  </si>
  <si>
    <t xml:space="preserve">010323000   </t>
  </si>
  <si>
    <t>McNeal Elementary District</t>
  </si>
  <si>
    <t xml:space="preserve">020355000   </t>
  </si>
  <si>
    <t xml:space="preserve">070204000   </t>
  </si>
  <si>
    <t>Miami Unified District</t>
  </si>
  <si>
    <t xml:space="preserve">040240000   </t>
  </si>
  <si>
    <t>Mingus Union High School District</t>
  </si>
  <si>
    <t xml:space="preserve">130504000   </t>
  </si>
  <si>
    <t>Mobile Elementary District</t>
  </si>
  <si>
    <t xml:space="preserve">070386000   </t>
  </si>
  <si>
    <t>Mohave Valley Elementary District</t>
  </si>
  <si>
    <t xml:space="preserve">080416000   </t>
  </si>
  <si>
    <t>Mohawk Valley Elementary District</t>
  </si>
  <si>
    <t xml:space="preserve">140417000   </t>
  </si>
  <si>
    <t>Morenci Unified District</t>
  </si>
  <si>
    <t xml:space="preserve">060218000   </t>
  </si>
  <si>
    <t>Morristown Elementary District</t>
  </si>
  <si>
    <t xml:space="preserve">070375000   </t>
  </si>
  <si>
    <t>Mountain Institute Joint Technology Education District</t>
  </si>
  <si>
    <t xml:space="preserve">130802000   </t>
  </si>
  <si>
    <t>Murphy Elementary District</t>
  </si>
  <si>
    <t xml:space="preserve">070421000   </t>
  </si>
  <si>
    <t>Naco Elementary District</t>
  </si>
  <si>
    <t xml:space="preserve">020323000   </t>
  </si>
  <si>
    <t>Nadaburg Unified School District</t>
  </si>
  <si>
    <t xml:space="preserve">070281000   </t>
  </si>
  <si>
    <t>Nogales Unified District</t>
  </si>
  <si>
    <t xml:space="preserve">120201000   </t>
  </si>
  <si>
    <t>Northeast Arizona Technological Institute of Vocational Education</t>
  </si>
  <si>
    <t xml:space="preserve">090836000   </t>
  </si>
  <si>
    <t>Northern Arizona Vocational Institute of Technology</t>
  </si>
  <si>
    <t xml:space="preserve">090835000   </t>
  </si>
  <si>
    <t>Oracle Elementary District</t>
  </si>
  <si>
    <t xml:space="preserve">110302000   </t>
  </si>
  <si>
    <t>Osborn Elementary District</t>
  </si>
  <si>
    <t xml:space="preserve">070408000   </t>
  </si>
  <si>
    <t>Owens-Whitney Elementary District</t>
  </si>
  <si>
    <t xml:space="preserve">080306000   </t>
  </si>
  <si>
    <t>Page Unified District</t>
  </si>
  <si>
    <t xml:space="preserve">030208000   </t>
  </si>
  <si>
    <t>Palo Verde Elementary District</t>
  </si>
  <si>
    <t xml:space="preserve">070449000   </t>
  </si>
  <si>
    <t>Paloma School District</t>
  </si>
  <si>
    <t xml:space="preserve">070394000   </t>
  </si>
  <si>
    <t>Palominas Elementary District</t>
  </si>
  <si>
    <t xml:space="preserve">020349000   </t>
  </si>
  <si>
    <t>Paradise Valley Unified District</t>
  </si>
  <si>
    <t xml:space="preserve">070269000   </t>
  </si>
  <si>
    <t>Parker Unified School District</t>
  </si>
  <si>
    <t xml:space="preserve">150227000   </t>
  </si>
  <si>
    <t>Patagonia Elementary District</t>
  </si>
  <si>
    <t xml:space="preserve">120406000   </t>
  </si>
  <si>
    <t>Patagonia Union High School District</t>
  </si>
  <si>
    <t xml:space="preserve">120520000   </t>
  </si>
  <si>
    <t>Payson Unified District</t>
  </si>
  <si>
    <t xml:space="preserve">040210000   </t>
  </si>
  <si>
    <t>Peach Springs Unified District</t>
  </si>
  <si>
    <t xml:space="preserve">080208000   </t>
  </si>
  <si>
    <t>Pearce Elementary District</t>
  </si>
  <si>
    <t xml:space="preserve">020422000   </t>
  </si>
  <si>
    <t>Pendergast Elementary District</t>
  </si>
  <si>
    <t xml:space="preserve">070492000   </t>
  </si>
  <si>
    <t>Peoria Unified School District</t>
  </si>
  <si>
    <t xml:space="preserve">070211000   </t>
  </si>
  <si>
    <t>Phoenix Elementary District</t>
  </si>
  <si>
    <t xml:space="preserve">070401000   </t>
  </si>
  <si>
    <t>Phoenix Union High School District</t>
  </si>
  <si>
    <t xml:space="preserve">070510000   </t>
  </si>
  <si>
    <t>Picacho Elementary District</t>
  </si>
  <si>
    <t xml:space="preserve">110433000   </t>
  </si>
  <si>
    <t>Pima Accommodation District</t>
  </si>
  <si>
    <t xml:space="preserve">100100000   </t>
  </si>
  <si>
    <t>Pima County JTED</t>
  </si>
  <si>
    <t xml:space="preserve">100811000   </t>
  </si>
  <si>
    <t>Pima Unified District</t>
  </si>
  <si>
    <t xml:space="preserve">050206000   </t>
  </si>
  <si>
    <t>Pinal County Special Education Program</t>
  </si>
  <si>
    <t xml:space="preserve">110199000   </t>
  </si>
  <si>
    <t>Pine Strawberry Elementary District</t>
  </si>
  <si>
    <t xml:space="preserve">040312000   </t>
  </si>
  <si>
    <t>Pinon Unified District</t>
  </si>
  <si>
    <t xml:space="preserve">090204000   </t>
  </si>
  <si>
    <t>Pomerene Elementary District</t>
  </si>
  <si>
    <t xml:space="preserve">020364000   </t>
  </si>
  <si>
    <t>Prescott Unified District</t>
  </si>
  <si>
    <t xml:space="preserve">130201000   </t>
  </si>
  <si>
    <t>Quartzsite Elementary District</t>
  </si>
  <si>
    <t xml:space="preserve">150404000   </t>
  </si>
  <si>
    <t>Queen Creek Unified District</t>
  </si>
  <si>
    <t xml:space="preserve">070295000   </t>
  </si>
  <si>
    <t>Rainbow Accommodation School</t>
  </si>
  <si>
    <t xml:space="preserve">090199000   </t>
  </si>
  <si>
    <t>Ray Unified District</t>
  </si>
  <si>
    <t xml:space="preserve">110203000   </t>
  </si>
  <si>
    <t>Red Mesa Unified District</t>
  </si>
  <si>
    <t xml:space="preserve">010227000   </t>
  </si>
  <si>
    <t>Red Rock Elementary District</t>
  </si>
  <si>
    <t xml:space="preserve">110405000   </t>
  </si>
  <si>
    <t>Redington Elementary District</t>
  </si>
  <si>
    <t xml:space="preserve">100344000   </t>
  </si>
  <si>
    <t>Riverside Elementary District</t>
  </si>
  <si>
    <t xml:space="preserve">070402000   </t>
  </si>
  <si>
    <t>Roosevelt Elementary District</t>
  </si>
  <si>
    <t xml:space="preserve">070466000   </t>
  </si>
  <si>
    <t>Round Valley Unified District</t>
  </si>
  <si>
    <t xml:space="preserve">010210000   </t>
  </si>
  <si>
    <t>Rucker Elementary District</t>
  </si>
  <si>
    <t xml:space="preserve">020366000   </t>
  </si>
  <si>
    <t>Sacaton Elementary District</t>
  </si>
  <si>
    <t xml:space="preserve">110418000   </t>
  </si>
  <si>
    <t>Saddle Mountain Unified School District</t>
  </si>
  <si>
    <t xml:space="preserve">070290000   </t>
  </si>
  <si>
    <t>Safford Unified District</t>
  </si>
  <si>
    <t xml:space="preserve">050201000   </t>
  </si>
  <si>
    <t>Sahuarita Unified District</t>
  </si>
  <si>
    <t xml:space="preserve">100230000   </t>
  </si>
  <si>
    <t>Salome Consolidated Elementary District</t>
  </si>
  <si>
    <t xml:space="preserve">150430000   </t>
  </si>
  <si>
    <t>San Carlos Unified District</t>
  </si>
  <si>
    <t xml:space="preserve">040220000   </t>
  </si>
  <si>
    <t>San Fernando Elementary District</t>
  </si>
  <si>
    <t xml:space="preserve">100335000   </t>
  </si>
  <si>
    <t>San Simon Unified District</t>
  </si>
  <si>
    <t xml:space="preserve">020218000   </t>
  </si>
  <si>
    <t>Sanders Unified District</t>
  </si>
  <si>
    <t xml:space="preserve">010218000   </t>
  </si>
  <si>
    <t>Santa Cruz County Regional School District</t>
  </si>
  <si>
    <t xml:space="preserve">120199000   </t>
  </si>
  <si>
    <t>Santa Cruz Elementary District</t>
  </si>
  <si>
    <t xml:space="preserve">120328000   </t>
  </si>
  <si>
    <t>Santa Cruz Valley Unified District</t>
  </si>
  <si>
    <t xml:space="preserve">120235000   </t>
  </si>
  <si>
    <t>Santa Cruz Valley Union High School District</t>
  </si>
  <si>
    <t xml:space="preserve">110540000   </t>
  </si>
  <si>
    <t>Scottsdale Unified District</t>
  </si>
  <si>
    <t xml:space="preserve">070248000   </t>
  </si>
  <si>
    <t>Sedona-Oak Creek JUSD #9</t>
  </si>
  <si>
    <t xml:space="preserve">130209000   </t>
  </si>
  <si>
    <t>Seligman Unified District</t>
  </si>
  <si>
    <t xml:space="preserve">130240000   </t>
  </si>
  <si>
    <t>Sentinel Elementary District</t>
  </si>
  <si>
    <t xml:space="preserve">070371000   </t>
  </si>
  <si>
    <t>Show Low Unified District</t>
  </si>
  <si>
    <t xml:space="preserve">090210000   </t>
  </si>
  <si>
    <t>Sierra Vista Unified District</t>
  </si>
  <si>
    <t xml:space="preserve">020268000   </t>
  </si>
  <si>
    <t>Skull Valley Elementary District</t>
  </si>
  <si>
    <t xml:space="preserve">130315000   </t>
  </si>
  <si>
    <t>Snowflake Unified District</t>
  </si>
  <si>
    <t xml:space="preserve">090205000   </t>
  </si>
  <si>
    <t>Solomon Elementary District</t>
  </si>
  <si>
    <t xml:space="preserve">050305000   </t>
  </si>
  <si>
    <t>Somerton Elementary District</t>
  </si>
  <si>
    <t xml:space="preserve">140411000   </t>
  </si>
  <si>
    <t>Sonoita Elementary District</t>
  </si>
  <si>
    <t xml:space="preserve">120425000   </t>
  </si>
  <si>
    <t>St David Unified District</t>
  </si>
  <si>
    <t xml:space="preserve">020221000   </t>
  </si>
  <si>
    <t>St Johns Unified District</t>
  </si>
  <si>
    <t xml:space="preserve">010201000   </t>
  </si>
  <si>
    <t>Stanfield Elementary District</t>
  </si>
  <si>
    <t xml:space="preserve">110424000   </t>
  </si>
  <si>
    <t>Sunnyside Unified District</t>
  </si>
  <si>
    <t xml:space="preserve">100212000   </t>
  </si>
  <si>
    <t>Superior Unified School District</t>
  </si>
  <si>
    <t xml:space="preserve">110215000   </t>
  </si>
  <si>
    <t>Tanque Verde Unified District</t>
  </si>
  <si>
    <t xml:space="preserve">100213000   </t>
  </si>
  <si>
    <t>Tempe School District</t>
  </si>
  <si>
    <t xml:space="preserve">070403000   </t>
  </si>
  <si>
    <t>Tempe Union High School District</t>
  </si>
  <si>
    <t xml:space="preserve">070513000   </t>
  </si>
  <si>
    <t>Thatcher Unified District</t>
  </si>
  <si>
    <t xml:space="preserve">050204000   </t>
  </si>
  <si>
    <t>Tolleson Elementary District</t>
  </si>
  <si>
    <t xml:space="preserve">070417000   </t>
  </si>
  <si>
    <t>Tolleson Union High School District</t>
  </si>
  <si>
    <t xml:space="preserve">070514000   </t>
  </si>
  <si>
    <t>Toltec Elementary District</t>
  </si>
  <si>
    <t xml:space="preserve">110422000   </t>
  </si>
  <si>
    <t>Tombstone Unified District</t>
  </si>
  <si>
    <t xml:space="preserve">020201000   </t>
  </si>
  <si>
    <t>Tonto Basin Elementary District</t>
  </si>
  <si>
    <t xml:space="preserve">040333000   </t>
  </si>
  <si>
    <t>Topock Elementary District</t>
  </si>
  <si>
    <t xml:space="preserve">080412000   </t>
  </si>
  <si>
    <t>Tuba City Unified District</t>
  </si>
  <si>
    <t xml:space="preserve">030215000   </t>
  </si>
  <si>
    <t>Tucson Unified District</t>
  </si>
  <si>
    <t xml:space="preserve">100201000   </t>
  </si>
  <si>
    <t>Union Elementary District</t>
  </si>
  <si>
    <t xml:space="preserve">070462000   </t>
  </si>
  <si>
    <t>Vail Unified District</t>
  </si>
  <si>
    <t xml:space="preserve">100220000   </t>
  </si>
  <si>
    <t>Valentine Elementary District</t>
  </si>
  <si>
    <t xml:space="preserve">080322000   </t>
  </si>
  <si>
    <t>Valley Academy for Career and Technology Education</t>
  </si>
  <si>
    <t xml:space="preserve">130801000   </t>
  </si>
  <si>
    <t>Valley Union High School District</t>
  </si>
  <si>
    <t xml:space="preserve">020522000   </t>
  </si>
  <si>
    <t>Vernon Elementary District</t>
  </si>
  <si>
    <t xml:space="preserve">010309000   </t>
  </si>
  <si>
    <t>Walnut Grove Elementary District</t>
  </si>
  <si>
    <t xml:space="preserve">130307000   </t>
  </si>
  <si>
    <t>Washington Elementary School District</t>
  </si>
  <si>
    <t xml:space="preserve">070406000   </t>
  </si>
  <si>
    <t>Wellton Elementary District</t>
  </si>
  <si>
    <t xml:space="preserve">140424000   </t>
  </si>
  <si>
    <t>Wenden Elementary District</t>
  </si>
  <si>
    <t xml:space="preserve">150419000   </t>
  </si>
  <si>
    <t>West-MEC - Western Maricopa Education Center</t>
  </si>
  <si>
    <t xml:space="preserve">070802000   </t>
  </si>
  <si>
    <t>Western Arizona Vocational District #50</t>
  </si>
  <si>
    <t xml:space="preserve">080850000   </t>
  </si>
  <si>
    <t>Whiteriver Unified District</t>
  </si>
  <si>
    <t xml:space="preserve">090220000   </t>
  </si>
  <si>
    <t>Wickenburg Unified District</t>
  </si>
  <si>
    <t xml:space="preserve">070209000   </t>
  </si>
  <si>
    <t>Willcox Unified District</t>
  </si>
  <si>
    <t xml:space="preserve">020213000   </t>
  </si>
  <si>
    <t>Williams Unified District</t>
  </si>
  <si>
    <t xml:space="preserve">030202000   </t>
  </si>
  <si>
    <t>Williamson Valley Elementary School District</t>
  </si>
  <si>
    <t xml:space="preserve">130302000   </t>
  </si>
  <si>
    <t>Wilson Elementary District</t>
  </si>
  <si>
    <t xml:space="preserve">070407000   </t>
  </si>
  <si>
    <t>Window Rock Unified District</t>
  </si>
  <si>
    <t xml:space="preserve">010208000   </t>
  </si>
  <si>
    <t>Winslow Unified District</t>
  </si>
  <si>
    <t xml:space="preserve">090201000   </t>
  </si>
  <si>
    <t>Yarnell Elementary District</t>
  </si>
  <si>
    <t xml:space="preserve">130352000   </t>
  </si>
  <si>
    <t>Yavapai Accommodation School District</t>
  </si>
  <si>
    <t xml:space="preserve">130199000   </t>
  </si>
  <si>
    <t>Young Elementary District</t>
  </si>
  <si>
    <t xml:space="preserve">040305000   </t>
  </si>
  <si>
    <t>Yucca Elementary District</t>
  </si>
  <si>
    <t xml:space="preserve">080313000   </t>
  </si>
  <si>
    <t>Yuma Elementary District</t>
  </si>
  <si>
    <t xml:space="preserve">140401000   </t>
  </si>
  <si>
    <t>Yuma Union High School District</t>
  </si>
  <si>
    <t xml:space="preserve">140570000   </t>
  </si>
  <si>
    <t>Graham County Special Services</t>
  </si>
  <si>
    <t>Greenlee County Accommodation District</t>
  </si>
  <si>
    <t xml:space="preserve">050199000   </t>
  </si>
  <si>
    <t xml:space="preserve">060199000   </t>
  </si>
  <si>
    <t>Calculation of Interest due to Delayed Payment disbursed on July 2</t>
  </si>
  <si>
    <t>EntityID</t>
  </si>
  <si>
    <t>State Aid</t>
  </si>
  <si>
    <t>Additional State Aid</t>
  </si>
  <si>
    <t>Interest Paid</t>
  </si>
  <si>
    <t>Total Delayed</t>
  </si>
  <si>
    <t>Calculated Interest</t>
  </si>
  <si>
    <t>To view the language as passed in session law click on the link below and scroll to section 56.</t>
  </si>
  <si>
    <t xml:space="preserve">http://www.azleg.gov/FormatDocument.asp?inDoc=/legtext/49leg/3S/laws/0012.htm </t>
  </si>
  <si>
    <t>Notwithstanding any other law, the state board of education shall defer until July 1, 2009 $602,627,700 of the basic state aid and additional state aid payment that otherwise would be apportioned to school districts under law on May 15, 2009 and June 15, 2009. The funding deferral required by this subsection does not apply to charter schools.</t>
  </si>
  <si>
    <t>Basic State Aid:</t>
  </si>
  <si>
    <t>Additional State Aid:</t>
  </si>
  <si>
    <t>C</t>
  </si>
  <si>
    <t>The sum of $886,200 is appropriated in fiscal year 2009-2010 from the state general fund to the state board of education and the superintendent of public instruction for any costs to school districts that may be associated with the reductions in apportionment of basic state aid and additional state aid for fiscal year 2008-2009 that are required pursuant to subsection A. This appropriation shall be disbursed on July 1, 2009 to the several counties for the school districts in each county and shall be allocated based on the per cent of the total $602,627,700 deferred payment for fiscal year 2008-2009 that is attributable to each individual school district.</t>
  </si>
  <si>
    <t>Total</t>
  </si>
  <si>
    <t>District Percent</t>
  </si>
  <si>
    <t>Interest Due:</t>
  </si>
  <si>
    <t>Interest Paid:</t>
  </si>
  <si>
    <t>State Total Delayed:</t>
  </si>
  <si>
    <t>Total State Aid/Budget Capacity for Interest due to Deferred/Delayed State Aid Payments:</t>
  </si>
  <si>
    <t>To view the language as passed in session law click on the link below and scroll to section 48.</t>
  </si>
  <si>
    <t>http://www.azleg.gov/FormatDocument.asp?inDoc=/legtext/48leg/2R/laws/0287.htm</t>
  </si>
  <si>
    <t>R0100040004800</t>
  </si>
  <si>
    <t>R01999TOTLREVN</t>
  </si>
  <si>
    <t>R61099FUNDBALA</t>
  </si>
  <si>
    <t>R61099TOTLREVN</t>
  </si>
  <si>
    <t>R62599FUNDBALA</t>
  </si>
  <si>
    <t>R62599TOTLREVN</t>
  </si>
  <si>
    <t>T01999AFREFBTO</t>
  </si>
  <si>
    <t>CAPSOFUNEXPBAL</t>
  </si>
  <si>
    <t>CAPUNRESUNEBAL</t>
  </si>
  <si>
    <t>GBLCARLADDERMO</t>
  </si>
  <si>
    <t>GBLINCPRYRBBCF</t>
  </si>
  <si>
    <t>GBLOPIPUNEXPMO</t>
  </si>
  <si>
    <t>SumOfAmt</t>
  </si>
  <si>
    <t>SubmissionID</t>
  </si>
  <si>
    <t>URL</t>
  </si>
  <si>
    <t>http://www.ade.az.gov/SFSInbound/4153/Reports/2010_BUDG25_4153_1028200975642.PDF</t>
  </si>
  <si>
    <t>http://www.ade.az.gov/SFSInbound/4154/Reports/2010_BUDG25_4154_102820098130.PDF</t>
  </si>
  <si>
    <t>http://www.ade.az.gov/SFSInbound/4155/Reports/2010_BUDG25_4155_1028200975318.PDF</t>
  </si>
  <si>
    <t>http://www.ade.az.gov/SFSInbound/4156/Reports/2010_BUDG25_4156_1028200975439.PDF</t>
  </si>
  <si>
    <t>http://www.ade.az.gov/SFSInbound/4157/Reports/2010_BUDG25_4157_1028200974020.PDF</t>
  </si>
  <si>
    <t>http://www.ade.az.gov/SFSInbound/4158/Reports/2010_BUDG25_4158_1028200973513.PDF</t>
  </si>
  <si>
    <t>http://www.ade.az.gov/SFSInbound/4159/Reports/2010_BUDG25_4159_1028200975243.PDF</t>
  </si>
  <si>
    <t>http://www.ade.az.gov/SFSInbound/4160/Reports/2010_BUDG25_4160_102820097379.PDF</t>
  </si>
  <si>
    <t>http://www.ade.az.gov/SFSInbound/4161/Reports/2010_BUDG25_4161_1028200973024.PDF</t>
  </si>
  <si>
    <t>http://www.ade.az.gov/SFSInbound/4162/Reports/2010_BUDG25_4162_1028200975948.PDF</t>
  </si>
  <si>
    <t>http://www.ade.az.gov/SFSInbound/4163/Reports/2010_BUDG25_4163_1028200974555.PDF</t>
  </si>
  <si>
    <t>http://www.ade.az.gov/SFSInbound/4167/Reports/2010_BUDG25_4167_1028200973938.PDF</t>
  </si>
  <si>
    <t>http://www.ade.az.gov/SFSInbound/4168/Reports/2010_BUDG25_4168_1028200975821.PDF</t>
  </si>
  <si>
    <t>http://www.ade.az.gov/SFSInbound/4169/Reports/2010_BUDG25_4169_1028200973223.PDF</t>
  </si>
  <si>
    <t>http://www.ade.az.gov/SFSInbound/4170/Reports/2010_BUDG25_4170_10282009814.PDF</t>
  </si>
  <si>
    <t>http://www.ade.az.gov/SFSInbound/4171/Reports/2010_BUDG25_4171_1028200973313.PDF</t>
  </si>
  <si>
    <t>http://www.ade.az.gov/SFSInbound/4172/Reports/2010_BUDG25_4172_1028200975433.PDF</t>
  </si>
  <si>
    <t>http://www.ade.az.gov/SFSInbound/4173/Reports/2010_BUDG25_4173_1028200975635.PDF</t>
  </si>
  <si>
    <t>http://www.ade.az.gov/SFSInbound/4174/Reports/2010_BUDG25_4174_1028200973818.PDF</t>
  </si>
  <si>
    <t>http://www.ade.az.gov/SFSInbound/4175/Reports/2010_BUDG25_4175_1028200975556.PDF</t>
  </si>
  <si>
    <t>http://www.ade.az.gov/SFSInbound/4176/Reports/2010_BUDG25_4176_1028200974726.PDF</t>
  </si>
  <si>
    <t>http://www.ade.az.gov/SFSInbound/4177/Reports/2010_BUDG25_4177_1028200973618.PDF</t>
  </si>
  <si>
    <t>http://www.ade.az.gov/SFSInbound/4178/Reports/2010_BUDG25_4178_1028200973053.PDF</t>
  </si>
  <si>
    <t>http://www.ade.az.gov/SFSInbound/4179/Reports/2010_BUDG25_4179_1028200973812.PDF</t>
  </si>
  <si>
    <t>http://www.ade.az.gov/SFSInbound/4180/Reports/2010_BUDG25_4180_1028200974949.PDF</t>
  </si>
  <si>
    <t>http://www.ade.az.gov/SFSInbound/4181/Reports/2010_BUDG25_4181_102820097465.PDF</t>
  </si>
  <si>
    <t>http://www.ade.az.gov/SFSInbound/4182/Reports/2010_BUDG25_4182_1028200975324.PDF</t>
  </si>
  <si>
    <t>http://www.ade.az.gov/SFSInbound/4183/Reports/2010_BUDG25_4183_1028200973931.PDF</t>
  </si>
  <si>
    <t>http://www.ade.az.gov/SFSInbound/4185/Reports/2010_BUDG25_4185_1028200973851.PDF</t>
  </si>
  <si>
    <t>http://www.ade.az.gov/SFSInbound/4186/Reports/2010_BUDG25_4186_1028200975039.PDF</t>
  </si>
  <si>
    <t>http://www.ade.az.gov/SFSInbound/4187/Reports/2010_BUDG25_4187_1028200973115.PDF</t>
  </si>
  <si>
    <t>http://www.ade.az.gov/SFSInbound/4188/Reports/2010_BUDG25_4188_102820097523.PDF</t>
  </si>
  <si>
    <t>http://www.ade.az.gov/SFSInbound/4190/Reports/2010_BUDG25_4190_1028200975941.PDF</t>
  </si>
  <si>
    <t>http://www.ade.az.gov/SFSInbound/4192/Reports/2010_BUDG25_4192_1028200973911.PDF</t>
  </si>
  <si>
    <t>http://www.ade.az.gov/SFSInbound/4193/Reports/2010_BUDG25_4193_102820098111.PDF</t>
  </si>
  <si>
    <t>http://www.ade.az.gov/SFSInbound/4194/Reports/2010_BUDG25_4194_1028200974136.PDF</t>
  </si>
  <si>
    <t>http://www.ade.az.gov/SFSInbound/4195/Reports/2010_BUDG25_4195_102820097400.PDF</t>
  </si>
  <si>
    <t>http://www.ade.az.gov/SFSInbound/4196/Reports/2010_BUDG25_4196_1028200974929.PDF</t>
  </si>
  <si>
    <t>http://www.ade.az.gov/SFSInbound/4197/Reports/2010_BUDG25_4197_1028200975841.PDF</t>
  </si>
  <si>
    <t>http://www.ade.az.gov/SFSInbound/4198/Reports/2010_BUDG25_4198_102820097356.PDF</t>
  </si>
  <si>
    <t>http://www.ade.az.gov/SFSInbound/4199/Reports/2010_BUDG25_4199_1028200974453.PDF</t>
  </si>
  <si>
    <t>http://www.ade.az.gov/SFSInbound/4208/Reports/2010_BUDG25_4208_1028200974118.PDF</t>
  </si>
  <si>
    <t>http://www.ade.az.gov/SFSInbound/4209/Reports/2010_BUDG25_4209_1028200975024.PDF</t>
  </si>
  <si>
    <t>http://www.ade.az.gov/SFSInbound/4210/Reports/2010_BUDG25_4210_1028200975411.PDF</t>
  </si>
  <si>
    <t>http://www.ade.az.gov/SFSInbound/4211/Reports/2010_BUDG25_4211_1028200974621.PDF</t>
  </si>
  <si>
    <t>http://www.ade.az.gov/SFSInbound/4212/Reports/2010_BUDG25_4212_102820097427.PDF</t>
  </si>
  <si>
    <t>http://www.ade.az.gov/SFSInbound/4213/Reports/2010_BUDG25_4213_102820098157.PDF</t>
  </si>
  <si>
    <t>http://www.ade.az.gov/SFSInbound/4214/Reports/2010_BUDG25_4214_1028200975149.PDF</t>
  </si>
  <si>
    <t>http://www.ade.az.gov/SFSInbound/4215/Reports/2010_BUDG25_4215_1028200975827.PDF</t>
  </si>
  <si>
    <t>http://www.ade.az.gov/SFSInbound/4217/Reports/2010_BUDG25_4217_1028200974127.PDF</t>
  </si>
  <si>
    <t>http://www.ade.az.gov/SFSInbound/4218/Reports/2010_BUDG25_4218_1028200975343.PDF</t>
  </si>
  <si>
    <t>http://www.ade.az.gov/SFSInbound/4219/Reports/2010_BUDG25_4219_1028200975749.PDF</t>
  </si>
  <si>
    <t>http://www.ade.az.gov/SFSInbound/4220/Reports/2010_BUDG25_4220_1028200975134.PDF</t>
  </si>
  <si>
    <t>http://www.ade.az.gov/SFSInbound/4221/Reports/2010_BUDG25_4221_102820097406.PDF</t>
  </si>
  <si>
    <t>http://www.ade.az.gov/SFSInbound/4222/Reports/2010_BUDG25_4222_1028200975616.PDF</t>
  </si>
  <si>
    <t>http://www.ade.az.gov/SFSInbound/4223/Reports/2010_BUDG25_4223_1028200974348.PDF</t>
  </si>
  <si>
    <t>http://www.ade.az.gov/SFSInbound/4224/Reports/2010_BUDG25_4224_1028200973259.PDF</t>
  </si>
  <si>
    <t>http://www.ade.az.gov/SFSInbound/4227/Reports/2010_BUDG25_4227_1028200974151.PDF</t>
  </si>
  <si>
    <t>http://www.ade.az.gov/SFSInbound/4228/Reports/2010_BUDG25_4228_1028200973825.PDF</t>
  </si>
  <si>
    <t>http://www.ade.az.gov/SFSInbound/4229/Reports/2010_BUDG25_4229_1028200973556.PDF</t>
  </si>
  <si>
    <t>http://www.ade.az.gov/SFSInbound/4230/Reports/2010_BUDG25_4230_1028200974657.PDF</t>
  </si>
  <si>
    <t>http://www.ade.az.gov/SFSInbound/4231/Reports/2010_BUDG25_4231_1028200973230.PDF</t>
  </si>
  <si>
    <t>http://www.ade.az.gov/SFSInbound/4232/Reports/2010_BUDG25_4232_1028200973837.PDF</t>
  </si>
  <si>
    <t>http://www.ade.az.gov/SFSInbound/4234/Reports/2010_BUDG25_4234_1028200974517.PDF</t>
  </si>
  <si>
    <t>http://www.ade.az.gov/SFSInbound/4235/Reports/2010_BUDG25_4235_1028200974612.PDF</t>
  </si>
  <si>
    <t>http://www.ade.az.gov/SFSInbound/4236/Reports/2010_BUDG25_4236_102820098057.PDF</t>
  </si>
  <si>
    <t>http://www.ade.az.gov/SFSInbound/4237/Reports/2010_BUDG25_4237_1028200975052.PDF</t>
  </si>
  <si>
    <t>http://www.ade.az.gov/SFSInbound/4238/Reports/2010_BUDG25_4238_1028200974028.PDF</t>
  </si>
  <si>
    <t>http://www.ade.az.gov/SFSInbound/4239/Reports/2010_BUDG25_4239_1028200974057.PDF</t>
  </si>
  <si>
    <t>http://www.ade.az.gov/SFSInbound/4240/Reports/2010_BUDG25_4240_1028200975524.PDF</t>
  </si>
  <si>
    <t>http://www.ade.az.gov/SFSInbound/4241/Reports/2010_BUDG25_4241_1028200974957.PDF</t>
  </si>
  <si>
    <t>http://www.ade.az.gov/SFSInbound/4242/Reports/2010_BUDG25_4242_1028200973459.PDF</t>
  </si>
  <si>
    <t>http://www.ade.az.gov/SFSInbound/4243/Reports/2010_BUDG25_4243_10282009103939.PDF</t>
  </si>
  <si>
    <t>http://www.ade.az.gov/SFSInbound/4244/Reports/2010_BUDG25_4244_1028200973425.PDF</t>
  </si>
  <si>
    <t>http://www.ade.az.gov/SFSInbound/4245/Reports/2010_BUDG25_4245_1028200975222.PDF</t>
  </si>
  <si>
    <t>http://www.ade.az.gov/SFSInbound/4246/Reports/2010_BUDG25_4246_102820097385.PDF</t>
  </si>
  <si>
    <t>http://www.ade.az.gov/SFSInbound/4247/Reports/2010_BUDG25_4247_1028200973945.PDF</t>
  </si>
  <si>
    <t>http://www.ade.az.gov/SFSInbound/4248/Reports/2010_BUDG25_4248_1028200974222.PDF</t>
  </si>
  <si>
    <t>http://www.ade.az.gov/SFSInbound/4249/Reports/2010_BUDG25_4249_102820097303.PDF</t>
  </si>
  <si>
    <t>http://www.ade.az.gov/SFSInbound/4250/Reports/2010_BUDG25_4250_1028200975543.PDF</t>
  </si>
  <si>
    <t>http://www.ade.az.gov/SFSInbound/4251/Reports/2010_BUDG25_4251_102820097473.PDF</t>
  </si>
  <si>
    <t>http://www.ade.az.gov/SFSInbound/4252/Reports/2010_BUDG25_4252_1028200974736.PDF</t>
  </si>
  <si>
    <t>http://www.ade.az.gov/SFSInbound/4253/Reports/2010_BUDG25_4253_1028200974634.PDF</t>
  </si>
  <si>
    <t>http://www.ade.az.gov/SFSInbound/4254/Reports/2010_BUDG25_4254_1028200975337.PDF</t>
  </si>
  <si>
    <t>http://www.ade.az.gov/SFSInbound/4255/Reports/2010_BUDG25_4255_1028200974942.PDF</t>
  </si>
  <si>
    <t>http://www.ade.az.gov/SFSInbound/4256/Reports/2010_BUDG25_4256_1028200975058.PDF</t>
  </si>
  <si>
    <t>http://www.ade.az.gov/SFSInbound/4257/Reports/2010_BUDG25_4257_102820097534.PDF</t>
  </si>
  <si>
    <t>http://www.ade.az.gov/SFSInbound/4258/Reports/2010_BUDG25_4258_1028200975733.PDF</t>
  </si>
  <si>
    <t>http://www.ade.az.gov/SFSInbound/4259/Reports/2010_BUDG25_4259_102820097436.PDF</t>
  </si>
  <si>
    <t>http://www.ade.az.gov/SFSInbound/4260/Reports/2010_BUDG25_4260_102820098017.PDF</t>
  </si>
  <si>
    <t>http://www.ade.az.gov/SFSInbound/4261/Reports/2010_BUDG25_4261_102820098124.PDF</t>
  </si>
  <si>
    <t>http://www.ade.az.gov/SFSInbound/4262/Reports/2010_BUDG25_4262_1028200974916.PDF</t>
  </si>
  <si>
    <t>http://www.ade.az.gov/SFSInbound/4263/Reports/2010_BUDG25_4263_1028200973751.PDF</t>
  </si>
  <si>
    <t>http://www.ade.az.gov/SFSInbound/4264/Reports/2010_BUDG25_4264_1028200975758.PDF</t>
  </si>
  <si>
    <t>http://www.ade.az.gov/SFSInbound/4265/Reports/2010_BUDG25_4265_1028200974718.PDF</t>
  </si>
  <si>
    <t>http://www.ade.az.gov/SFSInbound/4266/Reports/2010_BUDG25_4266_1028200974417.PDF</t>
  </si>
  <si>
    <t>http://www.ade.az.gov/SFSInbound/4267/Reports/2010_BUDG25_4267_1028200974355.PDF</t>
  </si>
  <si>
    <t>http://www.ade.az.gov/SFSInbound/4268/Reports/2010_BUDG25_4268_1028200973143.PDF</t>
  </si>
  <si>
    <t>http://www.ade.az.gov/SFSInbound/4269/Reports/2010_BUDG25_4269_1028200973320.PDF</t>
  </si>
  <si>
    <t>http://www.ade.az.gov/SFSInbound/4270/Reports/2010_BUDG25_4270_1028200974446.PDF</t>
  </si>
  <si>
    <t>http://www.ade.az.gov/SFSInbound/4271/Reports/2010_BUDG25_4271_102820097415.PDF</t>
  </si>
  <si>
    <t>http://www.ade.az.gov/SFSInbound/4272/Reports/2010_BUDG25_4272_1028200973129.PDF</t>
  </si>
  <si>
    <t>http://www.ade.az.gov/SFSInbound/4273/Reports/2010_BUDG25_4273_1028200973953.PDF</t>
  </si>
  <si>
    <t>http://www.ade.az.gov/SFSInbound/4274/Reports/2010_BUDG25_4274_102820097317.PDF</t>
  </si>
  <si>
    <t>http://www.ade.az.gov/SFSInbound/4275/Reports/2010_BUDG25_4275_1028200974935.PDF</t>
  </si>
  <si>
    <t>http://www.ade.az.gov/SFSInbound/4276/Reports/2010_BUDG25_4276_1028200974410.PDF</t>
  </si>
  <si>
    <t>http://www.ade.az.gov/SFSInbound/4277/Reports/2010_BUDG25_4277_1028200975856.PDF</t>
  </si>
  <si>
    <t>http://www.ade.az.gov/SFSInbound/4278/Reports/2010_BUDG25_4278_1028200974439.PDF</t>
  </si>
  <si>
    <t>http://www.ade.az.gov/SFSInbound/4279/Reports/2010_BUDG25_4279_1028200975312.PDF</t>
  </si>
  <si>
    <t>http://www.ade.az.gov/SFSInbound/4280/Reports/2010_BUDG25_4280_1028200973017.PDF</t>
  </si>
  <si>
    <t>http://www.ade.az.gov/SFSInbound/4281/Reports/2010_BUDG25_4281_1028200974425.PDF</t>
  </si>
  <si>
    <t>http://www.ade.az.gov/SFSInbound/4282/Reports/2010_BUDG25_4282_1028200973355.PDF</t>
  </si>
  <si>
    <t>http://www.ade.az.gov/SFSInbound/4283/Reports/2010_BUDG25_4283_1028200975045.PDF</t>
  </si>
  <si>
    <t>http://www.ade.az.gov/SFSInbound/4284/Reports/2010_BUDG25_4284_1028200973327.PDF</t>
  </si>
  <si>
    <t>http://www.ade.az.gov/SFSInbound/4285/Reports/2010_BUDG25_4285_1028200974112.PDF</t>
  </si>
  <si>
    <t>http://www.ade.az.gov/SFSInbound/4286/Reports/2010_BUDG25_4286_102820097516.PDF</t>
  </si>
  <si>
    <t>http://www.ade.az.gov/SFSInbound/4287/Reports/2010_BUDG25_4287_1028200975741.PDF</t>
  </si>
  <si>
    <t>http://www.ade.az.gov/SFSInbound/4288/Reports/2010_BUDG25_4288_102820097585.PDF</t>
  </si>
  <si>
    <t>http://www.ade.az.gov/SFSInbound/4289/Reports/2010_BUDG25_4289_1028200972956.PDF</t>
  </si>
  <si>
    <t>http://www.ade.az.gov/SFSInbound/4368/Reports/2010_BUDG25_4368_102820097442.PDF</t>
  </si>
  <si>
    <t>http://www.ade.az.gov/SFSInbound/4369/Reports/2010_BUDG25_4369_1028200975031.PDF</t>
  </si>
  <si>
    <t>http://www.ade.az.gov/SFSInbound/4370/Reports/2010_BUDG25_4370_1028200973655.PDF</t>
  </si>
  <si>
    <t>http://www.ade.az.gov/SFSInbound/4371/Reports/2010_BUDG25_4371_102820097420.PDF</t>
  </si>
  <si>
    <t>http://www.ade.az.gov/SFSInbound/4373/Reports/2010_BUDG25_4373_1028200974923.PDF</t>
  </si>
  <si>
    <t>http://www.ade.az.gov/SFSInbound/4374/Reports/2010_BUDG25_4374_1028200974432.PDF</t>
  </si>
  <si>
    <t>http://www.ade.az.gov/SFSInbound/4376/Reports/2010_BUDG25_4376_1028200975834.PDF</t>
  </si>
  <si>
    <t>http://www.ade.az.gov/SFSInbound/4377/Reports/2010_BUDG25_4377_10282009824.PDF</t>
  </si>
  <si>
    <t>http://www.ade.az.gov/SFSInbound/4378/Reports/2010_BUDG25_4378_1028200973333.PDF</t>
  </si>
  <si>
    <t>http://www.ade.az.gov/SFSInbound/4379/Reports/2010_BUDG25_4379_1028200974643.PDF</t>
  </si>
  <si>
    <t>http://www.ade.az.gov/SFSInbound/4380/Reports/2010_BUDG25_4380_1028200975927.PDF</t>
  </si>
  <si>
    <t>http://www.ade.az.gov/SFSInbound/4381/Reports/2010_BUDG25_4381_102820097372.PDF</t>
  </si>
  <si>
    <t>http://www.ade.az.gov/SFSInbound/4386/Reports/2010_BUDG25_4386_1028200975229.PDF</t>
  </si>
  <si>
    <t>http://www.ade.az.gov/SFSInbound/4387/Reports/2010_BUDG25_4387_102820098137.PDF</t>
  </si>
  <si>
    <t>http://www.ade.az.gov/SFSInbound/4388/Reports/2010_BUDG25_4388_1028200974320.PDF</t>
  </si>
  <si>
    <t>http://www.ade.az.gov/SFSInbound/4389/Reports/2010_BUDG25_4389_1028200974236.PDF</t>
  </si>
  <si>
    <t>http://www.ade.az.gov/SFSInbound/4390/Reports/2010_BUDG25_4390_1028200975155.PDF</t>
  </si>
  <si>
    <t>http://www.ade.az.gov/SFSInbound/4391/Reports/2010_BUDG25_4391_102820097569.PDF</t>
  </si>
  <si>
    <t>http://www.ade.az.gov/SFSInbound/4392/Reports/2010_BUDG25_4392_1028200974214.PDF</t>
  </si>
  <si>
    <t>http://www.ade.az.gov/SFSInbound/4393/Reports/2010_BUDG25_4393_1028200975550.PDF</t>
  </si>
  <si>
    <t>http://www.ade.az.gov/SFSInbound/4394/Reports/2010_BUDG25_4394_102820098051.PDF</t>
  </si>
  <si>
    <t>http://www.ade.az.gov/SFSInbound/4395/Reports/2010_BUDG25_4395_1028200973435.PDF</t>
  </si>
  <si>
    <t>http://www.ade.az.gov/SFSInbound/4396/Reports/2010_BUDG25_4396_1028200974327.PDF</t>
  </si>
  <si>
    <t>http://www.ade.az.gov/SFSInbound/4397/Reports/2010_BUDG25_4397_1028200973236.PDF</t>
  </si>
  <si>
    <t>http://www.ade.az.gov/SFSInbound/4401/Reports/2010_BUDG25_4401_1028200975120.PDF</t>
  </si>
  <si>
    <t>http://www.ade.az.gov/SFSInbound/4403/Reports/2010_BUDG25_4403_1028200975849.PDF</t>
  </si>
  <si>
    <t>http://www.ade.az.gov/SFSInbound/4404/Reports/2010_BUDG25_4404_1028200974510.PDF</t>
  </si>
  <si>
    <t>http://www.ade.az.gov/SFSInbound/4405/Reports/2010_BUDG25_4405_1028200973924.PDF</t>
  </si>
  <si>
    <t>http://www.ade.az.gov/SFSInbound/4406/Reports/2010_BUDG25_4406_1028200973038.PDF</t>
  </si>
  <si>
    <t>http://www.ade.az.gov/SFSInbound/4407/Reports/2010_BUDG25_4407_1028200975711.PDF</t>
  </si>
  <si>
    <t>http://www.ade.az.gov/SFSInbound/4408/Reports/2010_BUDG25_4408_1028200975726.PDF</t>
  </si>
  <si>
    <t>http://www.ade.az.gov/SFSInbound/4409/Reports/2010_BUDG25_4409_1028200973010.PDF</t>
  </si>
  <si>
    <t>http://www.ade.az.gov/SFSInbound/4410/Reports/2010_BUDG25_4410_1028200973417.PDF</t>
  </si>
  <si>
    <t>http://www.ade.az.gov/SFSInbound/4411/Reports/2010_BUDG25_4411_1028200975350.PDF</t>
  </si>
  <si>
    <t>http://www.ade.az.gov/SFSInbound/4412/Reports/2010_BUDG25_4412_1028200974258.PDF</t>
  </si>
  <si>
    <t>http://www.ade.az.gov/SFSInbound/4413/Reports/2010_BUDG25_4413_1028200975919.PDF</t>
  </si>
  <si>
    <t>http://www.ade.az.gov/SFSInbound/4414/Reports/2010_BUDG25_4414_1028200975418.PDF</t>
  </si>
  <si>
    <t>http://www.ade.az.gov/SFSInbound/4415/Reports/2010_BUDG25_4415_102820097394.PDF</t>
  </si>
  <si>
    <t>http://www.ade.az.gov/SFSInbound/4416/Reports/2010_BUDG25_4416_1028200973723.PDF</t>
  </si>
  <si>
    <t>http://www.ade.az.gov/SFSInbound/4417/Reports/2010_BUDG25_4417_1028200975257.PDF</t>
  </si>
  <si>
    <t>http://www.ade.az.gov/SFSInbound/4418/Reports/2010_BUDG25_4418_1028200973031.PDF</t>
  </si>
  <si>
    <t>http://www.ade.az.gov/SFSInbound/4435/Reports/2010_BUDG25_4435_1028200974540.PDF</t>
  </si>
  <si>
    <t>http://www.ade.az.gov/SFSInbound/4437/Reports/2010_BUDG25_4437_1028200973917.PDF</t>
  </si>
  <si>
    <t>http://www.ade.az.gov/SFSInbound/4438/Reports/2010_BUDG25_4438_1028200975235.PDF</t>
  </si>
  <si>
    <t>http://www.ade.az.gov/SFSInbound/4439/Reports/2010_BUDG25_4439_102820097452.PDF</t>
  </si>
  <si>
    <t>http://www.ade.az.gov/SFSInbound/4440/Reports/2010_BUDG25_4440_1028200975718.PDF</t>
  </si>
  <si>
    <t>http://www.ade.az.gov/SFSInbound/4441/Reports/2010_BUDG25_4441_1028200974532.PDF</t>
  </si>
  <si>
    <t>http://www.ade.az.gov/SFSInbound/4442/Reports/2010_BUDG25_4442_1028200973730.PDF</t>
  </si>
  <si>
    <t>http://www.ade.az.gov/SFSInbound/4443/Reports/2010_BUDG25_4443_102820097310.PDF</t>
  </si>
  <si>
    <t>http://www.ade.az.gov/SFSInbound/4444/Reports/2010_BUDG25_4444_102820097499.PDF</t>
  </si>
  <si>
    <t>http://www.ade.az.gov/SFSInbound/4445/Reports/2010_BUDG25_4445_1028200974313.PDF</t>
  </si>
  <si>
    <t>http://www.ade.az.gov/SFSInbound/4446/Reports/2010_BUDG25_4446_102820097342.PDF</t>
  </si>
  <si>
    <t>http://www.ade.az.gov/SFSInbound/4447/Reports/2010_BUDG25_4447_1028200975250.PDF</t>
  </si>
  <si>
    <t>http://www.ade.az.gov/SFSInbound/4448/Reports/2010_BUDG25_4448_1028200973857.PDF</t>
  </si>
  <si>
    <t>http://www.ade.az.gov/SFSInbound/4449/Reports/2010_BUDG25_4449_1028200975330.PDF</t>
  </si>
  <si>
    <t>http://www.ade.az.gov/SFSInbound/4450/Reports/2010_BUDG25_4450_1028200975814.PDF</t>
  </si>
  <si>
    <t>http://www.ade.az.gov/SFSInbound/4451/Reports/2010_BUDG25_4451_1028200975648.PDF</t>
  </si>
  <si>
    <t>http://www.ade.az.gov/SFSInbound/4452/Reports/2010_BUDG25_4452_1028200975113.PDF</t>
  </si>
  <si>
    <t>http://www.ade.az.gov/SFSInbound/4453/Reports/2010_BUDG25_4453_102820097349.PDF</t>
  </si>
  <si>
    <t>http://www.ade.az.gov/SFSInbound/4454/Reports/2010_BUDG25_4454_1028200975517.PDF</t>
  </si>
  <si>
    <t>http://www.ade.az.gov/SFSInbound/4457/Reports/2010_BUDG25_4457_1028200974835.PDF</t>
  </si>
  <si>
    <t>http://www.ade.az.gov/SFSInbound/4458/Reports/2010_BUDG25_4458_102820097559.PDF</t>
  </si>
  <si>
    <t>http://www.ade.az.gov/SFSInbound/4459/Reports/2010_BUDG25_4459_102820097552.PDF</t>
  </si>
  <si>
    <t>http://www.ade.az.gov/SFSInbound/4460/Reports/2010_BUDG25_4460_1028200975010.PDF</t>
  </si>
  <si>
    <t>http://www.ade.az.gov/SFSInbound/4461/Reports/2010_BUDG25_4461_1028200975629.PDF</t>
  </si>
  <si>
    <t>http://www.ade.az.gov/SFSInbound/4462/Reports/2010_BUDG25_4462_1028200975017.PDF</t>
  </si>
  <si>
    <t>http://www.ade.az.gov/SFSInbound/4466/Reports/2010_BUDG25_4466_1028200975210.PDF</t>
  </si>
  <si>
    <t>http://www.ade.az.gov/SFSInbound/4467/Reports/2010_BUDG25_4467_1028200975530.PDF</t>
  </si>
  <si>
    <t>http://www.ade.az.gov/SFSInbound/4468/Reports/2010_BUDG25_4468_1028200973136.PDF</t>
  </si>
  <si>
    <t>http://www.ade.az.gov/SFSInbound/4469/Reports/2010_BUDG25_4469_1028200974243.PDF</t>
  </si>
  <si>
    <t>http://www.ade.az.gov/SFSInbound/4470/Reports/2010_BUDG25_4470_1028200973340.PDF</t>
  </si>
  <si>
    <t>http://www.ade.az.gov/SFSInbound/4471/Reports/2010_BUDG25_4471_1028200973122.PDF</t>
  </si>
  <si>
    <t>http://www.ade.az.gov/SFSInbound/4472/Reports/2010_BUDG25_4472_1028200975537.PDF</t>
  </si>
  <si>
    <t>http://www.ade.az.gov/SFSInbound/4473/Reports/2010_BUDG25_4473_1028200974547.PDF</t>
  </si>
  <si>
    <t>http://www.ade.az.gov/SFSInbound/4474/Reports/2010_BUDG25_4474_1028200973519.PDF</t>
  </si>
  <si>
    <t>http://www.ade.az.gov/SFSInbound/4475/Reports/2010_BUDG25_4475_102820098117.PDF</t>
  </si>
  <si>
    <t>http://www.ade.az.gov/SFSInbound/4476/Reports/2010_BUDG25_4476_102820098011.PDF</t>
  </si>
  <si>
    <t>http://www.ade.az.gov/SFSInbound/4478/Reports/2010_BUDG25_4478_102820097563.PDF</t>
  </si>
  <si>
    <t>http://www.ade.az.gov/SFSInbound/4479/Reports/2010_BUDG25_4479_1028200973716.PDF</t>
  </si>
  <si>
    <t>http://www.ade.az.gov/SFSInbound/4480/Reports/2010_BUDG25_4480_1028200974341.PDF</t>
  </si>
  <si>
    <t>http://www.ade.az.gov/SFSInbound/4481/Reports/2010_BUDG25_4481_1028200973159.PDF</t>
  </si>
  <si>
    <t>http://www.ade.az.gov/SFSInbound/4482/Reports/2010_BUDG25_4482_1028200974229.PDF</t>
  </si>
  <si>
    <t>http://www.ade.az.gov/SFSInbound/4483/Reports/2010_BUDG25_4483_1028200973757.PDF</t>
  </si>
  <si>
    <t>http://www.ade.az.gov/SFSInbound/4484/Reports/2010_BUDG25_4484_1028200973347.PDF</t>
  </si>
  <si>
    <t>http://www.ade.az.gov/SFSInbound/4485/Reports/2010_BUDG25_4485_102820098143.PDF</t>
  </si>
  <si>
    <t>http://www.ade.az.gov/SFSInbound/4486/Reports/2010_BUDG25_4486_1028200973549.PDF</t>
  </si>
  <si>
    <t>http://www.ade.az.gov/SFSInbound/4487/Reports/2010_BUDG25_4487_1028200973736.PDF</t>
  </si>
  <si>
    <t>http://www.ade.az.gov/SFSInbound/4488/Reports/2010_BUDG25_4488_1028200974627.PDF</t>
  </si>
  <si>
    <t>http://www.ade.az.gov/SFSInbound/4499/Reports/2010_BUDG25_4499_102820098211.PDF</t>
  </si>
  <si>
    <t>http://www.ade.az.gov/SFSInbound/4500/Reports/2010_BUDG25_4500_1028200975622.PDF</t>
  </si>
  <si>
    <t>http://www.ade.az.gov/SFSInbound/4501/Reports/2010_BUDG25_4501_1028200973744.PDF</t>
  </si>
  <si>
    <t>http://www.ade.az.gov/SFSInbound/4502/Reports/2010_BUDG25_4502_1028200974250.PDF</t>
  </si>
  <si>
    <t>http://www.ade.az.gov/SFSInbound/4503/Reports/2010_BUDG25_4503_1028200974650.PDF</t>
  </si>
  <si>
    <t>http://www.ade.az.gov/SFSInbound/4504/Reports/2010_BUDG25_4504_102820098024.PDF</t>
  </si>
  <si>
    <t>http://www.ade.az.gov/SFSInbound/4505/Reports/2010_BUDG25_4505_1028200974014.PDF</t>
  </si>
  <si>
    <t>http://www.ade.az.gov/SFSInbound/4506/Reports/2010_BUDG25_4506_1028200973046.PDF</t>
  </si>
  <si>
    <t>http://www.ade.az.gov/SFSInbound/4507/Reports/2010_BUDG25_4507_102820098218.PDF</t>
  </si>
  <si>
    <t>http://www.ade.az.gov/SFSInbound/4510/Reports/2010_BUDG25_4510_102820097504.PDF</t>
  </si>
  <si>
    <t>http://www.ade.az.gov/SFSInbound/4511/Reports/2010_BUDG25_4511_1028200975216.PDF</t>
  </si>
  <si>
    <t>http://www.ade.az.gov/SFSInbound/4512/Reports/2010_BUDG25_4512_102820098031.PDF</t>
  </si>
  <si>
    <t>http://www.ade.az.gov/SFSInbound/4513/Reports/2010_BUDG25_4513_102820097336.PDF</t>
  </si>
  <si>
    <t>http://www.ade.az.gov/SFSInbound/4514/Reports/2010_BUDG25_4514_1028200975356.PDF</t>
  </si>
  <si>
    <t>http://www.ade.az.gov/SFSInbound/4515/Reports/2010_BUDG25_4515_1028200973215.PDF</t>
  </si>
  <si>
    <t>http://www.ade.az.gov/SFSInbound/4516/Reports/2010_BUDG25_4516_1028200973844.PDF</t>
  </si>
  <si>
    <t>http://www.ade.az.gov/SFSInbound/10386/Reports/2010_BUDG25_10386_1028200973639.PDF</t>
  </si>
  <si>
    <t>http://www.ade.az.gov/SFSInbound/78786/Reports/2010_BUDG25_78786_1028200974848.PDF</t>
  </si>
  <si>
    <t>http://www.ade.az.gov/SFSInbound/79226/Reports/2010_BUDG25_79226_102820097327.PDF</t>
  </si>
  <si>
    <t>http://www.ade.az.gov/SFSInbound/79379/Reports/2010_BUDG25_79379_102820098150.PDF</t>
  </si>
  <si>
    <t>http://www.ade.az.gov/SFSInbound/79381/Reports/2010_BUDG25_79381_1028200973632.PDF</t>
  </si>
  <si>
    <t>http://www.ade.az.gov/SFSInbound/79385/Reports/2010_BUDG25_79385_1028200973442.PDF</t>
  </si>
  <si>
    <t>http://www.ade.az.gov/SFSInbound/79387/Reports/2010_BUDG25_79387_1028200974049.PDF</t>
  </si>
  <si>
    <t>http://www.ade.az.gov/SFSInbound/79391/Reports/2010_BUDG25_79391_102820097363.PDF</t>
  </si>
  <si>
    <t>http://www.ade.az.gov/SFSInbound/79397/Reports/2010_BUDG25_79397_1028200975934.PDF</t>
  </si>
  <si>
    <t>http://www.ade.az.gov/SFSInbound/79403/Reports/2010_BUDG25_79403_1028200973625.PDF</t>
  </si>
  <si>
    <t>http://www.ade.az.gov/SFSInbound/79598/Reports/2010_BUDG25_79598_1028200974334.PDF</t>
  </si>
  <si>
    <t>http://www.ade.az.gov/SFSInbound/80923/Reports/2010_BUDG25_80923_102820098038.PDF</t>
  </si>
  <si>
    <t>http://www.ade.az.gov/SFSInbound/81114/Reports/2010_BUDG25_81114_1028200974841.PDF</t>
  </si>
  <si>
    <t>http://www.ade.az.gov/SFSInbound/85848/Reports/2010_BUDG25_85848_1028200975455.PDF</t>
  </si>
  <si>
    <t>http://www.ade.az.gov/SFSInbound/87600/Reports/2010_BUDG25_87600_1028200974035.PDF</t>
  </si>
  <si>
    <t>http://www.ade.az.gov/SFSInbound/89380/Reports/2010_BUDG25_89380_1028200975127.PDF</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</si>
</sst>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quot;$&quot;#,##0.00\)"/>
  </numFmts>
  <fonts count="46">
    <font>
      <sz val="11"/>
      <color theme="1"/>
      <name val="Calibri"/>
      <family val="2"/>
    </font>
    <font>
      <sz val="11"/>
      <color indexed="8"/>
      <name val="Calibri"/>
      <family val="2"/>
    </font>
    <font>
      <sz val="8"/>
      <name val="Tahoma"/>
      <family val="0"/>
    </font>
    <font>
      <b/>
      <sz val="8"/>
      <name val="Tahoma"/>
      <family val="0"/>
    </font>
    <font>
      <sz val="10"/>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bottom/>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0">
    <xf numFmtId="0" fontId="0" fillId="0" borderId="0" xfId="0" applyFont="1" applyAlignment="1">
      <alignment/>
    </xf>
    <xf numFmtId="0" fontId="0" fillId="0" borderId="0" xfId="0" applyAlignment="1">
      <alignment horizontal="center"/>
    </xf>
    <xf numFmtId="0" fontId="0" fillId="0" borderId="0" xfId="0" applyAlignment="1">
      <alignment/>
    </xf>
    <xf numFmtId="0" fontId="0" fillId="0" borderId="0" xfId="0" applyAlignment="1">
      <alignment vertical="top"/>
    </xf>
    <xf numFmtId="164" fontId="0" fillId="0" borderId="10" xfId="42" applyNumberFormat="1" applyFont="1" applyBorder="1" applyAlignment="1">
      <alignment/>
    </xf>
    <xf numFmtId="0" fontId="0" fillId="0" borderId="10" xfId="0" applyBorder="1" applyAlignment="1">
      <alignment/>
    </xf>
    <xf numFmtId="164" fontId="0" fillId="33" borderId="10" xfId="42" applyNumberFormat="1" applyFont="1" applyFill="1" applyBorder="1" applyAlignment="1">
      <alignment/>
    </xf>
    <xf numFmtId="10" fontId="0" fillId="0" borderId="10" xfId="62" applyNumberFormat="1" applyFont="1" applyBorder="1" applyAlignment="1">
      <alignment/>
    </xf>
    <xf numFmtId="164" fontId="0" fillId="0" borderId="10" xfId="42" applyNumberFormat="1" applyFont="1" applyFill="1" applyBorder="1" applyAlignment="1">
      <alignment/>
    </xf>
    <xf numFmtId="0" fontId="1" fillId="34" borderId="11" xfId="59" applyFont="1" applyFill="1" applyBorder="1" applyAlignment="1">
      <alignment horizontal="center"/>
      <protection/>
    </xf>
    <xf numFmtId="0" fontId="1" fillId="0" borderId="12" xfId="59" applyFont="1" applyFill="1" applyBorder="1" applyAlignment="1">
      <alignment wrapText="1"/>
      <protection/>
    </xf>
    <xf numFmtId="0" fontId="1" fillId="0" borderId="12" xfId="59" applyFont="1" applyFill="1" applyBorder="1" applyAlignment="1">
      <alignment horizontal="right" wrapText="1"/>
      <protection/>
    </xf>
    <xf numFmtId="0" fontId="0" fillId="0" borderId="10" xfId="0" applyNumberFormat="1" applyBorder="1" applyAlignment="1">
      <alignment/>
    </xf>
    <xf numFmtId="165" fontId="1" fillId="0" borderId="12" xfId="59" applyNumberFormat="1" applyFont="1" applyFill="1" applyBorder="1" applyAlignment="1">
      <alignment horizontal="right" wrapText="1"/>
      <protection/>
    </xf>
    <xf numFmtId="0" fontId="4" fillId="0" borderId="0" xfId="59">
      <alignment/>
      <protection/>
    </xf>
    <xf numFmtId="0" fontId="1" fillId="34" borderId="13" xfId="59" applyFont="1" applyFill="1" applyBorder="1" applyAlignment="1">
      <alignment horizontal="center"/>
      <protection/>
    </xf>
    <xf numFmtId="164" fontId="0" fillId="0" borderId="0" xfId="42" applyNumberFormat="1" applyFont="1" applyAlignment="1">
      <alignment/>
    </xf>
    <xf numFmtId="10" fontId="0" fillId="0" borderId="0" xfId="62" applyNumberFormat="1" applyFont="1" applyAlignment="1">
      <alignment/>
    </xf>
    <xf numFmtId="164" fontId="0" fillId="0" borderId="0" xfId="0" applyNumberFormat="1" applyAlignment="1">
      <alignment/>
    </xf>
    <xf numFmtId="43" fontId="0" fillId="0" borderId="0" xfId="42" applyFont="1" applyAlignment="1">
      <alignment/>
    </xf>
    <xf numFmtId="0" fontId="1" fillId="34" borderId="11" xfId="58" applyFont="1" applyFill="1" applyBorder="1" applyAlignment="1">
      <alignment horizontal="center"/>
      <protection/>
    </xf>
    <xf numFmtId="0" fontId="1" fillId="0" borderId="12" xfId="58" applyFont="1" applyFill="1" applyBorder="1" applyAlignment="1">
      <alignment horizontal="right" wrapText="1"/>
      <protection/>
    </xf>
    <xf numFmtId="0" fontId="1" fillId="0" borderId="12" xfId="58" applyFont="1" applyFill="1" applyBorder="1" applyAlignment="1">
      <alignment wrapText="1"/>
      <protection/>
    </xf>
    <xf numFmtId="43" fontId="1" fillId="34" borderId="11" xfId="42" applyFont="1" applyFill="1" applyBorder="1" applyAlignment="1">
      <alignment horizontal="center"/>
    </xf>
    <xf numFmtId="43" fontId="1" fillId="0" borderId="12" xfId="42" applyFont="1" applyFill="1" applyBorder="1" applyAlignment="1">
      <alignment horizontal="right" wrapText="1"/>
    </xf>
    <xf numFmtId="43" fontId="1" fillId="0" borderId="12" xfId="42" applyFont="1" applyFill="1" applyBorder="1" applyAlignment="1">
      <alignment wrapText="1"/>
    </xf>
    <xf numFmtId="164" fontId="0" fillId="0" borderId="0" xfId="42" applyNumberFormat="1" applyFont="1" applyFill="1" applyBorder="1" applyAlignment="1">
      <alignment/>
    </xf>
    <xf numFmtId="0" fontId="35" fillId="0" borderId="0" xfId="53" applyAlignment="1" applyProtection="1">
      <alignment horizontal="center"/>
      <protection/>
    </xf>
    <xf numFmtId="0" fontId="1" fillId="0" borderId="0" xfId="59" applyFont="1" applyFill="1" applyBorder="1" applyAlignment="1">
      <alignment wrapText="1"/>
      <protection/>
    </xf>
    <xf numFmtId="0" fontId="1" fillId="0" borderId="0" xfId="59" applyFont="1" applyFill="1" applyBorder="1" applyAlignment="1">
      <alignment horizontal="right" wrapText="1"/>
      <protection/>
    </xf>
    <xf numFmtId="164" fontId="25" fillId="0" borderId="0" xfId="0" applyNumberFormat="1" applyFont="1" applyAlignment="1">
      <alignment/>
    </xf>
    <xf numFmtId="0" fontId="0" fillId="0" borderId="0" xfId="0" applyAlignment="1">
      <alignment horizontal="right"/>
    </xf>
    <xf numFmtId="164" fontId="0" fillId="0" borderId="10" xfId="0" applyNumberFormat="1" applyBorder="1" applyAlignment="1">
      <alignment/>
    </xf>
    <xf numFmtId="164" fontId="23" fillId="33" borderId="10" xfId="0" applyNumberFormat="1" applyFont="1" applyFill="1" applyBorder="1" applyAlignment="1">
      <alignment/>
    </xf>
    <xf numFmtId="164" fontId="35" fillId="0" borderId="10" xfId="53" applyNumberFormat="1" applyBorder="1" applyAlignment="1" applyProtection="1">
      <alignment/>
      <protection/>
    </xf>
    <xf numFmtId="0" fontId="35" fillId="0" borderId="0" xfId="53" applyAlignment="1" applyProtection="1">
      <alignment/>
      <protection/>
    </xf>
    <xf numFmtId="0" fontId="25" fillId="0" borderId="0" xfId="0" applyFont="1" applyAlignment="1">
      <alignment/>
    </xf>
    <xf numFmtId="43" fontId="0" fillId="0" borderId="0" xfId="0" applyNumberFormat="1" applyAlignment="1">
      <alignment/>
    </xf>
    <xf numFmtId="0" fontId="1" fillId="0" borderId="12" xfId="57" applyFont="1" applyFill="1" applyBorder="1" applyAlignment="1">
      <alignment horizontal="right" wrapText="1"/>
      <protection/>
    </xf>
    <xf numFmtId="0" fontId="1" fillId="0" borderId="12" xfId="57" applyFont="1" applyFill="1" applyBorder="1" applyAlignment="1">
      <alignment wrapText="1"/>
      <protection/>
    </xf>
    <xf numFmtId="165" fontId="1" fillId="0" borderId="12" xfId="57" applyNumberFormat="1" applyFont="1" applyFill="1" applyBorder="1" applyAlignment="1">
      <alignment horizontal="right" wrapText="1"/>
      <protection/>
    </xf>
    <xf numFmtId="0" fontId="4" fillId="0" borderId="0" xfId="57">
      <alignment/>
      <protection/>
    </xf>
    <xf numFmtId="0" fontId="1" fillId="34" borderId="11" xfId="57" applyFont="1" applyFill="1" applyBorder="1" applyAlignment="1">
      <alignment horizontal="center"/>
      <protection/>
    </xf>
    <xf numFmtId="164" fontId="0" fillId="0" borderId="0" xfId="42" applyNumberFormat="1" applyFont="1" applyFill="1" applyAlignment="1">
      <alignment/>
    </xf>
    <xf numFmtId="10" fontId="0" fillId="0" borderId="0" xfId="62" applyNumberFormat="1" applyFont="1" applyFill="1" applyAlignment="1">
      <alignment/>
    </xf>
    <xf numFmtId="164" fontId="0" fillId="0" borderId="0" xfId="0" applyNumberFormat="1" applyFill="1" applyAlignment="1">
      <alignment/>
    </xf>
    <xf numFmtId="0" fontId="0" fillId="0" borderId="0" xfId="0" applyFill="1" applyAlignment="1">
      <alignment/>
    </xf>
    <xf numFmtId="0" fontId="1" fillId="0" borderId="0" xfId="57" applyFont="1" applyFill="1" applyAlignment="1">
      <alignment horizontal="right" wrapText="1"/>
      <protection/>
    </xf>
    <xf numFmtId="0" fontId="4" fillId="0" borderId="12" xfId="57" applyBorder="1">
      <alignment/>
      <protection/>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0" fillId="0" borderId="10" xfId="0" applyBorder="1" applyAlignment="1">
      <alignment horizontal="center"/>
    </xf>
    <xf numFmtId="0" fontId="43" fillId="0" borderId="0" xfId="0" applyFont="1" applyAlignment="1">
      <alignment horizontal="center"/>
    </xf>
    <xf numFmtId="0" fontId="0" fillId="0" borderId="0" xfId="0" applyAlignment="1">
      <alignment horizontal="center"/>
    </xf>
    <xf numFmtId="0" fontId="35" fillId="0" borderId="0" xfId="53" applyAlignment="1" applyProtection="1">
      <alignment horizontal="center"/>
      <protection/>
    </xf>
    <xf numFmtId="0" fontId="44" fillId="0" borderId="0" xfId="0" applyFont="1" applyAlignment="1">
      <alignment horizontal="left" wrapText="1"/>
    </xf>
    <xf numFmtId="43" fontId="0" fillId="0" borderId="10" xfId="42" applyFont="1" applyBorder="1" applyAlignment="1">
      <alignment horizontal="center"/>
    </xf>
    <xf numFmtId="43" fontId="35" fillId="33" borderId="14" xfId="42" applyFont="1" applyFill="1" applyBorder="1" applyAlignment="1" applyProtection="1">
      <alignment horizontal="center"/>
      <protection/>
    </xf>
    <xf numFmtId="43" fontId="0" fillId="33" borderId="14" xfId="42"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llTheDetailsDeferredPmt" xfId="57"/>
    <cellStyle name="Normal_AllTheDetailsDelayedPmt" xfId="58"/>
    <cellStyle name="Normal_Sheet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zleg.gov/FormatDocument.asp?inDoc=/legtext/49leg/3S/laws/0012.htm" TargetMode="External" /><Relationship Id="rId2" Type="http://schemas.openxmlformats.org/officeDocument/2006/relationships/hyperlink" Target="http://www.azleg.gov/FormatDocument.asp?inDoc=/legtext/48leg/2R/laws/0287.ht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250"/>
  <sheetViews>
    <sheetView tabSelected="1" zoomScale="98" zoomScaleNormal="98" zoomScalePageLayoutView="0" workbookViewId="0" topLeftCell="A1">
      <selection activeCell="A1" sqref="A1:I1"/>
    </sheetView>
  </sheetViews>
  <sheetFormatPr defaultColWidth="9.140625" defaultRowHeight="15"/>
  <cols>
    <col min="1" max="1" width="4.140625" style="0" customWidth="1"/>
    <col min="2" max="2" width="6.00390625" style="0" customWidth="1"/>
    <col min="3" max="3" width="13.140625" style="0" customWidth="1"/>
    <col min="4" max="4" width="16.8515625" style="0" customWidth="1"/>
    <col min="5" max="5" width="15.7109375" style="0" customWidth="1"/>
    <col min="6" max="6" width="6.140625" style="0" customWidth="1"/>
    <col min="7" max="7" width="13.00390625" style="0" customWidth="1"/>
    <col min="8" max="8" width="9.57421875" style="0" customWidth="1"/>
    <col min="9" max="9" width="13.00390625" style="0" customWidth="1"/>
    <col min="12" max="13" width="9.140625" style="0" customWidth="1"/>
    <col min="21" max="21" width="94.57421875" style="0" hidden="1" customWidth="1"/>
    <col min="22" max="22" width="23.421875" style="0" hidden="1" customWidth="1"/>
    <col min="23" max="26" width="0" style="0" hidden="1" customWidth="1"/>
  </cols>
  <sheetData>
    <row r="1" spans="1:9" ht="21">
      <c r="A1" s="53" t="s">
        <v>0</v>
      </c>
      <c r="B1" s="53"/>
      <c r="C1" s="53"/>
      <c r="D1" s="53"/>
      <c r="E1" s="53"/>
      <c r="F1" s="53"/>
      <c r="G1" s="53"/>
      <c r="H1" s="53"/>
      <c r="I1" s="53"/>
    </row>
    <row r="2" ht="9.75" customHeight="1"/>
    <row r="3" spans="1:26" ht="15">
      <c r="A3" s="49" t="s">
        <v>1</v>
      </c>
      <c r="B3" s="49"/>
      <c r="C3" s="52" t="s">
        <v>120</v>
      </c>
      <c r="D3" s="52"/>
      <c r="E3" s="52"/>
      <c r="F3" s="2" t="s">
        <v>2</v>
      </c>
      <c r="G3" s="12" t="str">
        <f>VLOOKUP(C3,U4:W250,2,FALSE)</f>
        <v>110404000   </v>
      </c>
      <c r="H3" s="2" t="s">
        <v>3</v>
      </c>
      <c r="I3" s="5">
        <f>VLOOKUP(C3,U4:W250,3,FALSE)</f>
        <v>4446</v>
      </c>
      <c r="U3" s="9" t="s">
        <v>50</v>
      </c>
      <c r="V3" s="9" t="s">
        <v>51</v>
      </c>
      <c r="W3" s="9" t="s">
        <v>52</v>
      </c>
      <c r="X3" s="9" t="s">
        <v>53</v>
      </c>
      <c r="Y3" s="9" t="s">
        <v>54</v>
      </c>
      <c r="Z3" s="9" t="s">
        <v>55</v>
      </c>
    </row>
    <row r="4" spans="1:26" ht="9.75" customHeight="1">
      <c r="A4" s="1"/>
      <c r="B4" s="1"/>
      <c r="C4" s="1"/>
      <c r="D4" s="1"/>
      <c r="E4" s="1"/>
      <c r="F4" s="2"/>
      <c r="G4" s="2"/>
      <c r="H4" s="2"/>
      <c r="I4" s="36">
        <f>VLOOKUP($I$3,AllTheDetailsDeferredPmt!$A$2:$T$241,17,FALSE)</f>
        <v>70355</v>
      </c>
      <c r="U4" s="10" t="s">
        <v>56</v>
      </c>
      <c r="V4" s="10" t="s">
        <v>57</v>
      </c>
      <c r="W4" s="11">
        <v>4289</v>
      </c>
      <c r="X4" s="10" t="s">
        <v>58</v>
      </c>
      <c r="Y4" s="10" t="s">
        <v>59</v>
      </c>
      <c r="Z4" s="11">
        <v>1028</v>
      </c>
    </row>
    <row r="5" spans="1:26" ht="15">
      <c r="A5" s="49" t="s">
        <v>5</v>
      </c>
      <c r="B5" s="49"/>
      <c r="I5" s="36" t="str">
        <f>VLOOKUP($I$3,AllTheDetailsDeferredPmt!$A$2:$T$241,18,FALSE)</f>
        <v>http://www.ade.az.gov/SFSInbound/4446/Reports/2010_BUDG25_4446_102820097342.PDF</v>
      </c>
      <c r="U5" s="10" t="s">
        <v>60</v>
      </c>
      <c r="V5" s="10" t="s">
        <v>61</v>
      </c>
      <c r="W5" s="11">
        <v>4249</v>
      </c>
      <c r="X5" s="10" t="s">
        <v>58</v>
      </c>
      <c r="Y5" s="10" t="s">
        <v>59</v>
      </c>
      <c r="Z5" s="11">
        <v>1030</v>
      </c>
    </row>
    <row r="6" spans="1:26" ht="30" customHeight="1">
      <c r="A6" s="3" t="s">
        <v>4</v>
      </c>
      <c r="B6" s="50" t="s">
        <v>6</v>
      </c>
      <c r="C6" s="50"/>
      <c r="D6" s="50"/>
      <c r="E6" s="50"/>
      <c r="F6" s="50"/>
      <c r="G6" s="50"/>
      <c r="H6" s="50"/>
      <c r="I6" s="50"/>
      <c r="U6" s="10" t="s">
        <v>62</v>
      </c>
      <c r="V6" s="10" t="s">
        <v>63</v>
      </c>
      <c r="W6" s="11">
        <v>4409</v>
      </c>
      <c r="X6" s="10" t="s">
        <v>58</v>
      </c>
      <c r="Y6" s="10" t="s">
        <v>59</v>
      </c>
      <c r="Z6" s="11">
        <v>1027</v>
      </c>
    </row>
    <row r="7" spans="2:26" ht="15">
      <c r="B7" t="s">
        <v>7</v>
      </c>
      <c r="C7" s="34">
        <f>HYPERLINK("http://www.ade.az.gov/sfsinbound/generalupload/"&amp;I4&amp;".xls#'Page 1'!E55",VLOOKUP($I$3,AllTheDetailsDeferredPmt!$A$2:$O$241,9,FALSE))</f>
        <v>-1044774</v>
      </c>
      <c r="D7" t="s">
        <v>8</v>
      </c>
      <c r="E7" s="34">
        <f>HYPERLINK("http://www.ade.az.gov/sfsinbound/generalupload/"&amp;I4&amp;".xls#'Page 1'!F55",VLOOKUP($I$3,AllTheDetailsDeferredPmt!$A$2:$O$241,5,FALSE))</f>
        <v>887406</v>
      </c>
      <c r="F7" t="s">
        <v>9</v>
      </c>
      <c r="G7" s="34">
        <f>HYPERLINK("http://www.ade.az.gov/sfsinbound/generalupload/"&amp;I4&amp;".xls#'Page 1'!G55",VLOOKUP($I$3,AllTheDetailsDeferredPmt!$A$2:$O$241,7,FALSE))</f>
        <v>618065</v>
      </c>
      <c r="U7" s="10" t="s">
        <v>64</v>
      </c>
      <c r="V7" s="10" t="s">
        <v>65</v>
      </c>
      <c r="W7" s="11">
        <v>4280</v>
      </c>
      <c r="X7" s="10" t="s">
        <v>58</v>
      </c>
      <c r="Y7" s="10" t="s">
        <v>59</v>
      </c>
      <c r="Z7" s="11">
        <v>1031</v>
      </c>
    </row>
    <row r="8" spans="21:26" ht="9.75" customHeight="1">
      <c r="U8" s="10" t="s">
        <v>66</v>
      </c>
      <c r="V8" s="10" t="s">
        <v>67</v>
      </c>
      <c r="W8" s="11">
        <v>4161</v>
      </c>
      <c r="X8" s="10" t="s">
        <v>58</v>
      </c>
      <c r="Y8" s="10" t="s">
        <v>59</v>
      </c>
      <c r="Z8" s="11">
        <v>1030</v>
      </c>
    </row>
    <row r="9" spans="1:26" ht="15" customHeight="1">
      <c r="A9" s="3" t="s">
        <v>11</v>
      </c>
      <c r="B9" s="50" t="s">
        <v>12</v>
      </c>
      <c r="C9" s="50"/>
      <c r="D9" s="50"/>
      <c r="E9" s="50"/>
      <c r="F9" s="50"/>
      <c r="G9" s="50"/>
      <c r="H9" s="50"/>
      <c r="I9" s="50"/>
      <c r="U9" s="10" t="s">
        <v>68</v>
      </c>
      <c r="V9" s="10" t="s">
        <v>69</v>
      </c>
      <c r="W9" s="11">
        <v>4418</v>
      </c>
      <c r="X9" s="10" t="s">
        <v>58</v>
      </c>
      <c r="Y9" s="10" t="s">
        <v>59</v>
      </c>
      <c r="Z9" s="11">
        <v>1030</v>
      </c>
    </row>
    <row r="10" spans="2:26" ht="15">
      <c r="B10" t="s">
        <v>10</v>
      </c>
      <c r="C10" s="4">
        <f>C7+E7+G7</f>
        <v>460697</v>
      </c>
      <c r="U10" s="10" t="s">
        <v>70</v>
      </c>
      <c r="V10" s="10" t="s">
        <v>71</v>
      </c>
      <c r="W10" s="11">
        <v>4406</v>
      </c>
      <c r="X10" s="10" t="s">
        <v>58</v>
      </c>
      <c r="Y10" s="10" t="s">
        <v>59</v>
      </c>
      <c r="Z10" s="11">
        <v>1027</v>
      </c>
    </row>
    <row r="11" spans="21:26" ht="9.75" customHeight="1">
      <c r="U11" s="10" t="s">
        <v>72</v>
      </c>
      <c r="V11" s="10" t="s">
        <v>73</v>
      </c>
      <c r="W11" s="11">
        <v>4506</v>
      </c>
      <c r="X11" s="10" t="s">
        <v>58</v>
      </c>
      <c r="Y11" s="10" t="s">
        <v>59</v>
      </c>
      <c r="Z11" s="11">
        <v>1028</v>
      </c>
    </row>
    <row r="12" spans="1:26" ht="45" customHeight="1">
      <c r="A12" s="3" t="s">
        <v>13</v>
      </c>
      <c r="B12" s="50" t="s">
        <v>14</v>
      </c>
      <c r="C12" s="50"/>
      <c r="D12" s="50"/>
      <c r="E12" s="50"/>
      <c r="F12" s="50"/>
      <c r="G12" s="50"/>
      <c r="H12" s="50"/>
      <c r="I12" s="50"/>
      <c r="U12" s="10" t="s">
        <v>74</v>
      </c>
      <c r="V12" s="10" t="s">
        <v>75</v>
      </c>
      <c r="W12" s="11">
        <v>4178</v>
      </c>
      <c r="X12" s="10" t="s">
        <v>58</v>
      </c>
      <c r="Y12" s="10" t="s">
        <v>59</v>
      </c>
      <c r="Z12" s="11">
        <v>1030</v>
      </c>
    </row>
    <row r="13" spans="2:26" ht="15">
      <c r="B13" s="49" t="s">
        <v>15</v>
      </c>
      <c r="C13" s="49"/>
      <c r="D13" s="34">
        <f>HYPERLINK("http://www.ade.az.gov/SFSInbound/"&amp;I3&amp;"/Reports/Apor64_2009_M12_E"&amp;I3&amp;".pdf#page=4",VLOOKUP($I$3,AllTheDetailsDeferredPmt!$A$2:$O$241,15,FALSE)*-1)</f>
        <v>3453890.2</v>
      </c>
      <c r="U13" s="10" t="s">
        <v>76</v>
      </c>
      <c r="V13" s="10" t="s">
        <v>77</v>
      </c>
      <c r="W13" s="11">
        <v>4443</v>
      </c>
      <c r="X13" s="10" t="s">
        <v>58</v>
      </c>
      <c r="Y13" s="10" t="s">
        <v>59</v>
      </c>
      <c r="Z13" s="11">
        <v>1027</v>
      </c>
    </row>
    <row r="14" spans="21:26" ht="9.75" customHeight="1">
      <c r="U14" s="10" t="s">
        <v>78</v>
      </c>
      <c r="V14" s="10" t="s">
        <v>79</v>
      </c>
      <c r="W14" s="11">
        <v>4274</v>
      </c>
      <c r="X14" s="10" t="s">
        <v>58</v>
      </c>
      <c r="Y14" s="10" t="s">
        <v>59</v>
      </c>
      <c r="Z14" s="11">
        <v>1031</v>
      </c>
    </row>
    <row r="15" spans="1:26" ht="30" customHeight="1">
      <c r="A15" s="3" t="s">
        <v>16</v>
      </c>
      <c r="B15" s="50" t="s">
        <v>17</v>
      </c>
      <c r="C15" s="50"/>
      <c r="D15" s="50"/>
      <c r="E15" s="50"/>
      <c r="F15" s="50"/>
      <c r="G15" s="50"/>
      <c r="H15" s="50"/>
      <c r="I15" s="50"/>
      <c r="U15" s="10" t="s">
        <v>80</v>
      </c>
      <c r="V15" s="10" t="s">
        <v>81</v>
      </c>
      <c r="W15" s="11">
        <v>4187</v>
      </c>
      <c r="X15" s="10" t="s">
        <v>58</v>
      </c>
      <c r="Y15" s="10" t="s">
        <v>59</v>
      </c>
      <c r="Z15" s="11">
        <v>1031</v>
      </c>
    </row>
    <row r="16" spans="2:26" ht="15">
      <c r="B16" t="s">
        <v>10</v>
      </c>
      <c r="C16" s="4">
        <f>C10+D13</f>
        <v>3914587.2</v>
      </c>
      <c r="U16" s="10" t="s">
        <v>82</v>
      </c>
      <c r="V16" s="10" t="s">
        <v>83</v>
      </c>
      <c r="W16" s="11">
        <v>4471</v>
      </c>
      <c r="X16" s="10" t="s">
        <v>58</v>
      </c>
      <c r="Y16" s="10" t="s">
        <v>59</v>
      </c>
      <c r="Z16" s="11">
        <v>1027</v>
      </c>
    </row>
    <row r="17" spans="21:26" ht="9.75" customHeight="1">
      <c r="U17" s="10" t="s">
        <v>84</v>
      </c>
      <c r="V17" s="10" t="s">
        <v>85</v>
      </c>
      <c r="W17" s="11">
        <v>4272</v>
      </c>
      <c r="X17" s="10" t="s">
        <v>58</v>
      </c>
      <c r="Y17" s="10" t="s">
        <v>59</v>
      </c>
      <c r="Z17" s="11">
        <v>1031</v>
      </c>
    </row>
    <row r="18" spans="1:26" ht="57.75" customHeight="1">
      <c r="A18" s="3" t="s">
        <v>18</v>
      </c>
      <c r="B18" s="50" t="s">
        <v>19</v>
      </c>
      <c r="C18" s="50"/>
      <c r="D18" s="50"/>
      <c r="E18" s="50"/>
      <c r="F18" s="50"/>
      <c r="G18" s="50"/>
      <c r="H18" s="50"/>
      <c r="I18" s="50"/>
      <c r="U18" s="10" t="s">
        <v>86</v>
      </c>
      <c r="V18" s="10" t="s">
        <v>87</v>
      </c>
      <c r="W18" s="11">
        <v>4468</v>
      </c>
      <c r="X18" s="10" t="s">
        <v>58</v>
      </c>
      <c r="Y18" s="10" t="s">
        <v>59</v>
      </c>
      <c r="Z18" s="11">
        <v>1027</v>
      </c>
    </row>
    <row r="19" spans="2:26" ht="15">
      <c r="B19" t="s">
        <v>7</v>
      </c>
      <c r="C19" s="34">
        <f>HYPERLINK(I5&amp;"#page=2",VLOOKUP($I$3,AllTheDetailsDeferredPmt!$A$2:$O$241,13,FALSE))</f>
        <v>1307921.3728</v>
      </c>
      <c r="D19" t="s">
        <v>8</v>
      </c>
      <c r="E19" s="34">
        <f>HYPERLINK(I5&amp;"#page=3",VLOOKUP($I$3,AllTheDetailsDeferredPmt!$A$2:$O$241,11,FALSE))</f>
        <v>426502.78</v>
      </c>
      <c r="F19" t="s">
        <v>9</v>
      </c>
      <c r="G19" s="34">
        <f>HYPERLINK(I5&amp;"#page=3",VLOOKUP($I$3,AllTheDetailsDeferredPmt!$A$2:$O$241,10,FALSE))</f>
        <v>545461</v>
      </c>
      <c r="U19" s="10" t="s">
        <v>88</v>
      </c>
      <c r="V19" s="10" t="s">
        <v>89</v>
      </c>
      <c r="W19" s="11">
        <v>4268</v>
      </c>
      <c r="X19" s="10" t="s">
        <v>58</v>
      </c>
      <c r="Y19" s="10" t="s">
        <v>59</v>
      </c>
      <c r="Z19" s="11">
        <v>1031</v>
      </c>
    </row>
    <row r="20" spans="2:26" ht="15">
      <c r="B20" s="2" t="s">
        <v>21</v>
      </c>
      <c r="C20" s="34">
        <f>HYPERLINK(I5&amp;"#page=2",VLOOKUP($I$3,AllTheDetailsDeferredPmt!$A$2:$O$241,14,FALSE))</f>
        <v>0</v>
      </c>
      <c r="D20" t="s">
        <v>20</v>
      </c>
      <c r="E20" s="34">
        <f>HYPERLINK(I5&amp;"#page=2",VLOOKUP($I$3,AllTheDetailsDeferredPmt!$A$2:$O$241,12,FALSE))</f>
        <v>0</v>
      </c>
      <c r="U20" s="10" t="s">
        <v>90</v>
      </c>
      <c r="V20" s="10" t="s">
        <v>91</v>
      </c>
      <c r="W20" s="11">
        <v>4481</v>
      </c>
      <c r="X20" s="10" t="s">
        <v>58</v>
      </c>
      <c r="Y20" s="10" t="s">
        <v>59</v>
      </c>
      <c r="Z20" s="11">
        <v>1030</v>
      </c>
    </row>
    <row r="21" spans="21:26" ht="9.75" customHeight="1">
      <c r="U21" s="10" t="s">
        <v>92</v>
      </c>
      <c r="V21" s="10" t="s">
        <v>93</v>
      </c>
      <c r="W21" s="11">
        <v>79226</v>
      </c>
      <c r="X21" s="10" t="s">
        <v>58</v>
      </c>
      <c r="Y21" s="10" t="s">
        <v>59</v>
      </c>
      <c r="Z21" s="11">
        <v>1027</v>
      </c>
    </row>
    <row r="22" spans="1:26" ht="15" customHeight="1">
      <c r="A22" s="3" t="s">
        <v>22</v>
      </c>
      <c r="B22" s="50" t="s">
        <v>23</v>
      </c>
      <c r="C22" s="50"/>
      <c r="D22" s="50"/>
      <c r="E22" s="50"/>
      <c r="F22" s="50"/>
      <c r="G22" s="50"/>
      <c r="H22" s="50"/>
      <c r="I22" s="50"/>
      <c r="U22" s="10" t="s">
        <v>94</v>
      </c>
      <c r="V22" s="10" t="s">
        <v>95</v>
      </c>
      <c r="W22" s="11">
        <v>4515</v>
      </c>
      <c r="X22" s="10" t="s">
        <v>58</v>
      </c>
      <c r="Y22" s="10" t="s">
        <v>59</v>
      </c>
      <c r="Z22" s="11">
        <v>1028</v>
      </c>
    </row>
    <row r="23" spans="2:26" ht="15">
      <c r="B23" t="s">
        <v>10</v>
      </c>
      <c r="C23" s="4">
        <f>C19+E19+G19+E20+C20</f>
        <v>2279885.1528000003</v>
      </c>
      <c r="U23" s="10" t="s">
        <v>96</v>
      </c>
      <c r="V23" s="10" t="s">
        <v>97</v>
      </c>
      <c r="W23" s="11">
        <v>4169</v>
      </c>
      <c r="X23" s="10" t="s">
        <v>58</v>
      </c>
      <c r="Y23" s="10" t="s">
        <v>59</v>
      </c>
      <c r="Z23" s="11">
        <v>1027</v>
      </c>
    </row>
    <row r="24" spans="21:26" ht="9.75" customHeight="1">
      <c r="U24" s="10" t="s">
        <v>98</v>
      </c>
      <c r="V24" s="10" t="s">
        <v>99</v>
      </c>
      <c r="W24" s="11">
        <v>4231</v>
      </c>
      <c r="X24" s="10" t="s">
        <v>58</v>
      </c>
      <c r="Y24" s="10" t="s">
        <v>59</v>
      </c>
      <c r="Z24" s="11">
        <v>1030</v>
      </c>
    </row>
    <row r="25" spans="1:26" ht="45" customHeight="1">
      <c r="A25" s="3" t="s">
        <v>24</v>
      </c>
      <c r="B25" s="50" t="s">
        <v>25</v>
      </c>
      <c r="C25" s="50"/>
      <c r="D25" s="50"/>
      <c r="E25" s="50"/>
      <c r="F25" s="50"/>
      <c r="G25" s="50"/>
      <c r="H25" s="50"/>
      <c r="I25" s="50"/>
      <c r="U25" s="10" t="s">
        <v>100</v>
      </c>
      <c r="V25" s="10" t="s">
        <v>101</v>
      </c>
      <c r="W25" s="11">
        <v>4397</v>
      </c>
      <c r="X25" s="10" t="s">
        <v>58</v>
      </c>
      <c r="Y25" s="10" t="s">
        <v>59</v>
      </c>
      <c r="Z25" s="11">
        <v>1027</v>
      </c>
    </row>
    <row r="26" spans="2:26" ht="15">
      <c r="B26" t="s">
        <v>10</v>
      </c>
      <c r="C26" s="4">
        <f>IF(C16-C23&lt;0,0,C16-C23)</f>
        <v>1634702.0472</v>
      </c>
      <c r="U26" s="10" t="s">
        <v>102</v>
      </c>
      <c r="V26" s="10" t="s">
        <v>103</v>
      </c>
      <c r="W26" s="11">
        <v>4224</v>
      </c>
      <c r="X26" s="10" t="s">
        <v>58</v>
      </c>
      <c r="Y26" s="10" t="s">
        <v>59</v>
      </c>
      <c r="Z26" s="11">
        <v>1030</v>
      </c>
    </row>
    <row r="27" spans="21:26" ht="9.75" customHeight="1">
      <c r="U27" s="10" t="s">
        <v>104</v>
      </c>
      <c r="V27" s="10" t="s">
        <v>105</v>
      </c>
      <c r="W27" s="11">
        <v>4513</v>
      </c>
      <c r="X27" s="10" t="s">
        <v>58</v>
      </c>
      <c r="Y27" s="10" t="s">
        <v>59</v>
      </c>
      <c r="Z27" s="11">
        <v>1031</v>
      </c>
    </row>
    <row r="28" spans="1:26" ht="45" customHeight="1">
      <c r="A28" s="3" t="s">
        <v>27</v>
      </c>
      <c r="B28" s="50" t="s">
        <v>26</v>
      </c>
      <c r="C28" s="50"/>
      <c r="D28" s="50"/>
      <c r="E28" s="50"/>
      <c r="F28" s="50"/>
      <c r="G28" s="50"/>
      <c r="H28" s="50"/>
      <c r="I28" s="50"/>
      <c r="U28" s="10" t="s">
        <v>106</v>
      </c>
      <c r="V28" s="10" t="s">
        <v>107</v>
      </c>
      <c r="W28" s="11">
        <v>4171</v>
      </c>
      <c r="X28" s="10" t="s">
        <v>58</v>
      </c>
      <c r="Y28" s="10" t="s">
        <v>59</v>
      </c>
      <c r="Z28" s="11">
        <v>1027</v>
      </c>
    </row>
    <row r="29" spans="2:26" ht="15">
      <c r="B29" t="s">
        <v>7</v>
      </c>
      <c r="C29" s="34">
        <f>HYPERLINK("http://www.ade.az.gov/sfsinbound/generalupload/"&amp;I4&amp;".xls#'Page 1'!E47",VLOOKUP($I$3,AllTheDetailsDeferredPmt!$A$2:$O$241,4,FALSE))</f>
        <v>37591824</v>
      </c>
      <c r="D29" t="s">
        <v>8</v>
      </c>
      <c r="E29" s="34">
        <f>HYPERLINK("http://www.ade.az.gov/sfsinbound/generalupload/"&amp;I4&amp;".xls#'Page 1'!F47",VLOOKUP($I$3,AllTheDetailsDeferredPmt!$A$2:$O$241,6,FALSE))</f>
        <v>1160835</v>
      </c>
      <c r="F29" t="s">
        <v>9</v>
      </c>
      <c r="G29" s="34">
        <f>HYPERLINK("http://www.ade.az.gov/sfsinbound/generalupload/"&amp;I4&amp;".xls#'Page 1'!G47",VLOOKUP($I$3,AllTheDetailsDeferredPmt!$A$2:$O$241,8,FALSE))</f>
        <v>1416815</v>
      </c>
      <c r="U29" s="10" t="s">
        <v>108</v>
      </c>
      <c r="V29" s="10" t="s">
        <v>109</v>
      </c>
      <c r="W29" s="11">
        <v>4269</v>
      </c>
      <c r="X29" s="10" t="s">
        <v>58</v>
      </c>
      <c r="Y29" s="10" t="s">
        <v>59</v>
      </c>
      <c r="Z29" s="11">
        <v>1031</v>
      </c>
    </row>
    <row r="30" spans="21:26" ht="9.75" customHeight="1">
      <c r="U30" s="10" t="s">
        <v>110</v>
      </c>
      <c r="V30" s="10" t="s">
        <v>111</v>
      </c>
      <c r="W30" s="11">
        <v>4284</v>
      </c>
      <c r="X30" s="10" t="s">
        <v>58</v>
      </c>
      <c r="Y30" s="10" t="s">
        <v>59</v>
      </c>
      <c r="Z30" s="11">
        <v>1028</v>
      </c>
    </row>
    <row r="31" spans="1:26" ht="15" customHeight="1">
      <c r="A31" s="3" t="s">
        <v>29</v>
      </c>
      <c r="B31" s="50" t="s">
        <v>28</v>
      </c>
      <c r="C31" s="50"/>
      <c r="D31" s="50"/>
      <c r="E31" s="50"/>
      <c r="F31" s="50"/>
      <c r="G31" s="50"/>
      <c r="H31" s="50"/>
      <c r="I31" s="50"/>
      <c r="U31" s="10" t="s">
        <v>112</v>
      </c>
      <c r="V31" s="10" t="s">
        <v>113</v>
      </c>
      <c r="W31" s="11">
        <v>4378</v>
      </c>
      <c r="X31" s="10" t="s">
        <v>58</v>
      </c>
      <c r="Y31" s="10" t="s">
        <v>59</v>
      </c>
      <c r="Z31" s="11">
        <v>1031</v>
      </c>
    </row>
    <row r="32" spans="2:26" ht="15">
      <c r="B32" t="s">
        <v>10</v>
      </c>
      <c r="C32" s="4">
        <f>C29+E29+G29</f>
        <v>40169474</v>
      </c>
      <c r="U32" s="10" t="s">
        <v>114</v>
      </c>
      <c r="V32" s="10" t="s">
        <v>115</v>
      </c>
      <c r="W32" s="11">
        <v>4470</v>
      </c>
      <c r="X32" s="10" t="s">
        <v>58</v>
      </c>
      <c r="Y32" s="10" t="s">
        <v>59</v>
      </c>
      <c r="Z32" s="11">
        <v>1027</v>
      </c>
    </row>
    <row r="33" spans="21:26" ht="9.75" customHeight="1">
      <c r="U33" s="10" t="s">
        <v>116</v>
      </c>
      <c r="V33" s="10" t="s">
        <v>117</v>
      </c>
      <c r="W33" s="11">
        <v>4484</v>
      </c>
      <c r="X33" s="10" t="s">
        <v>58</v>
      </c>
      <c r="Y33" s="10" t="s">
        <v>59</v>
      </c>
      <c r="Z33" s="11">
        <v>1030</v>
      </c>
    </row>
    <row r="34" spans="1:26" ht="31.5" customHeight="1">
      <c r="A34" s="3" t="s">
        <v>30</v>
      </c>
      <c r="B34" s="51" t="s">
        <v>31</v>
      </c>
      <c r="C34" s="51"/>
      <c r="D34" s="51"/>
      <c r="E34" s="51"/>
      <c r="F34" s="51"/>
      <c r="G34" s="51"/>
      <c r="H34" s="51"/>
      <c r="I34" s="51"/>
      <c r="U34" s="10" t="s">
        <v>118</v>
      </c>
      <c r="V34" s="10" t="s">
        <v>119</v>
      </c>
      <c r="W34" s="11">
        <v>4282</v>
      </c>
      <c r="X34" s="10" t="s">
        <v>58</v>
      </c>
      <c r="Y34" s="10" t="s">
        <v>59</v>
      </c>
      <c r="Z34" s="11">
        <v>1031</v>
      </c>
    </row>
    <row r="35" spans="2:26" ht="15">
      <c r="B35" t="s">
        <v>10</v>
      </c>
      <c r="C35" s="34">
        <f>HYPERLINK("http://www.ade.az.gov/sfsinbound/generalupload/"&amp;I4&amp;".xls#'Page 1'!E42",VLOOKUP($I$3,AllTheDetailsDeferredPmt!$A$2:$O$241,3,FALSE))</f>
        <v>0</v>
      </c>
      <c r="U35" s="10" t="s">
        <v>120</v>
      </c>
      <c r="V35" s="10" t="s">
        <v>121</v>
      </c>
      <c r="W35" s="11">
        <v>4446</v>
      </c>
      <c r="X35" s="10" t="s">
        <v>58</v>
      </c>
      <c r="Y35" s="10" t="s">
        <v>59</v>
      </c>
      <c r="Z35" s="11">
        <v>1031</v>
      </c>
    </row>
    <row r="36" spans="21:26" ht="9.75" customHeight="1">
      <c r="U36" s="10" t="s">
        <v>122</v>
      </c>
      <c r="V36" s="10" t="s">
        <v>123</v>
      </c>
      <c r="W36" s="11">
        <v>4453</v>
      </c>
      <c r="X36" s="10" t="s">
        <v>58</v>
      </c>
      <c r="Y36" s="10" t="s">
        <v>59</v>
      </c>
      <c r="Z36" s="11">
        <v>1028</v>
      </c>
    </row>
    <row r="37" spans="1:26" ht="15" customHeight="1">
      <c r="A37" s="3" t="s">
        <v>32</v>
      </c>
      <c r="B37" s="50" t="s">
        <v>33</v>
      </c>
      <c r="C37" s="50"/>
      <c r="D37" s="50"/>
      <c r="E37" s="50"/>
      <c r="F37" s="50"/>
      <c r="G37" s="50"/>
      <c r="H37" s="50"/>
      <c r="I37" s="50"/>
      <c r="U37" s="10" t="s">
        <v>124</v>
      </c>
      <c r="V37" s="10" t="s">
        <v>125</v>
      </c>
      <c r="W37" s="11">
        <v>4410</v>
      </c>
      <c r="X37" s="10" t="s">
        <v>58</v>
      </c>
      <c r="Y37" s="10" t="s">
        <v>59</v>
      </c>
      <c r="Z37" s="11">
        <v>1027</v>
      </c>
    </row>
    <row r="38" spans="2:26" ht="15">
      <c r="B38" t="s">
        <v>10</v>
      </c>
      <c r="C38" s="4">
        <f>C35</f>
        <v>0</v>
      </c>
      <c r="U38" s="10" t="s">
        <v>126</v>
      </c>
      <c r="V38" s="10" t="s">
        <v>127</v>
      </c>
      <c r="W38" s="11">
        <v>4244</v>
      </c>
      <c r="X38" s="10" t="s">
        <v>58</v>
      </c>
      <c r="Y38" s="10" t="s">
        <v>59</v>
      </c>
      <c r="Z38" s="11">
        <v>1027</v>
      </c>
    </row>
    <row r="39" spans="21:26" ht="9.75" customHeight="1">
      <c r="U39" s="10" t="s">
        <v>128</v>
      </c>
      <c r="V39" s="10" t="s">
        <v>129</v>
      </c>
      <c r="W39" s="11">
        <v>4395</v>
      </c>
      <c r="X39" s="10" t="s">
        <v>58</v>
      </c>
      <c r="Y39" s="10" t="s">
        <v>59</v>
      </c>
      <c r="Z39" s="11">
        <v>1027</v>
      </c>
    </row>
    <row r="40" spans="1:26" ht="30" customHeight="1">
      <c r="A40" s="3" t="s">
        <v>34</v>
      </c>
      <c r="B40" s="50" t="s">
        <v>35</v>
      </c>
      <c r="C40" s="50"/>
      <c r="D40" s="50"/>
      <c r="E40" s="50"/>
      <c r="F40" s="50"/>
      <c r="G40" s="50"/>
      <c r="H40" s="50"/>
      <c r="I40" s="50"/>
      <c r="U40" s="10" t="s">
        <v>130</v>
      </c>
      <c r="V40" s="10" t="s">
        <v>131</v>
      </c>
      <c r="W40" s="11">
        <v>79385</v>
      </c>
      <c r="X40" s="10" t="s">
        <v>58</v>
      </c>
      <c r="Y40" s="10" t="s">
        <v>59</v>
      </c>
      <c r="Z40" s="11">
        <v>1026</v>
      </c>
    </row>
    <row r="41" spans="2:26" ht="15">
      <c r="B41" t="s">
        <v>10</v>
      </c>
      <c r="C41" s="7">
        <f>IF(C32=0,0,C38/C32)</f>
        <v>0</v>
      </c>
      <c r="U41" s="10" t="s">
        <v>132</v>
      </c>
      <c r="V41" s="10" t="s">
        <v>133</v>
      </c>
      <c r="W41" s="11">
        <v>4242</v>
      </c>
      <c r="X41" s="10" t="s">
        <v>58</v>
      </c>
      <c r="Y41" s="10" t="s">
        <v>59</v>
      </c>
      <c r="Z41" s="11">
        <v>1027</v>
      </c>
    </row>
    <row r="42" spans="21:26" ht="9.75" customHeight="1">
      <c r="U42" s="10" t="s">
        <v>134</v>
      </c>
      <c r="V42" s="10" t="s">
        <v>135</v>
      </c>
      <c r="W42" s="11">
        <v>4198</v>
      </c>
      <c r="X42" s="10" t="s">
        <v>58</v>
      </c>
      <c r="Y42" s="10" t="s">
        <v>59</v>
      </c>
      <c r="Z42" s="11">
        <v>1030</v>
      </c>
    </row>
    <row r="43" spans="1:26" ht="30" customHeight="1">
      <c r="A43" s="3" t="s">
        <v>37</v>
      </c>
      <c r="B43" s="50" t="s">
        <v>36</v>
      </c>
      <c r="C43" s="50"/>
      <c r="D43" s="50"/>
      <c r="E43" s="50"/>
      <c r="F43" s="50"/>
      <c r="G43" s="50"/>
      <c r="H43" s="50"/>
      <c r="I43" s="50"/>
      <c r="U43" s="10" t="s">
        <v>136</v>
      </c>
      <c r="V43" s="10" t="s">
        <v>137</v>
      </c>
      <c r="W43" s="11">
        <v>4158</v>
      </c>
      <c r="X43" s="10" t="s">
        <v>58</v>
      </c>
      <c r="Y43" s="10" t="s">
        <v>59</v>
      </c>
      <c r="Z43" s="11">
        <v>1027</v>
      </c>
    </row>
    <row r="44" spans="2:26" ht="15">
      <c r="B44" t="s">
        <v>10</v>
      </c>
      <c r="C44" s="4">
        <f>C41*C26</f>
        <v>0</v>
      </c>
      <c r="U44" s="10" t="s">
        <v>138</v>
      </c>
      <c r="V44" s="10" t="s">
        <v>139</v>
      </c>
      <c r="W44" s="11">
        <v>4474</v>
      </c>
      <c r="X44" s="10" t="s">
        <v>58</v>
      </c>
      <c r="Y44" s="10" t="s">
        <v>59</v>
      </c>
      <c r="Z44" s="11">
        <v>1027</v>
      </c>
    </row>
    <row r="45" spans="21:26" ht="9.75" customHeight="1">
      <c r="U45" s="10" t="s">
        <v>140</v>
      </c>
      <c r="V45" s="10" t="s">
        <v>141</v>
      </c>
      <c r="W45" s="11">
        <v>4486</v>
      </c>
      <c r="X45" s="10" t="s">
        <v>58</v>
      </c>
      <c r="Y45" s="10" t="s">
        <v>59</v>
      </c>
      <c r="Z45" s="11">
        <v>1031</v>
      </c>
    </row>
    <row r="46" spans="1:26" ht="30" customHeight="1">
      <c r="A46" s="3" t="s">
        <v>38</v>
      </c>
      <c r="B46" s="50" t="s">
        <v>39</v>
      </c>
      <c r="C46" s="50"/>
      <c r="D46" s="50"/>
      <c r="E46" s="50"/>
      <c r="F46" s="50"/>
      <c r="G46" s="50"/>
      <c r="H46" s="50"/>
      <c r="I46" s="50"/>
      <c r="U46" s="10" t="s">
        <v>142</v>
      </c>
      <c r="V46" s="10" t="s">
        <v>143</v>
      </c>
      <c r="W46" s="11">
        <v>4229</v>
      </c>
      <c r="X46" s="10" t="s">
        <v>58</v>
      </c>
      <c r="Y46" s="10" t="s">
        <v>59</v>
      </c>
      <c r="Z46" s="11">
        <v>1027</v>
      </c>
    </row>
    <row r="47" spans="2:26" ht="15">
      <c r="B47" t="s">
        <v>10</v>
      </c>
      <c r="C47" s="4">
        <f>C26-C44</f>
        <v>1634702.0472</v>
      </c>
      <c r="U47" s="10" t="s">
        <v>144</v>
      </c>
      <c r="V47" s="10" t="s">
        <v>145</v>
      </c>
      <c r="W47" s="11">
        <v>79391</v>
      </c>
      <c r="X47" s="10" t="s">
        <v>58</v>
      </c>
      <c r="Y47" s="10" t="s">
        <v>59</v>
      </c>
      <c r="Z47" s="11">
        <v>1026</v>
      </c>
    </row>
    <row r="48" spans="21:26" ht="9.75" customHeight="1">
      <c r="U48" s="10" t="s">
        <v>146</v>
      </c>
      <c r="V48" s="10" t="s">
        <v>147</v>
      </c>
      <c r="W48" s="11">
        <v>8489</v>
      </c>
      <c r="X48" s="10" t="s">
        <v>58</v>
      </c>
      <c r="Y48" s="10" t="s">
        <v>59</v>
      </c>
      <c r="Z48" s="11">
        <v>1029</v>
      </c>
    </row>
    <row r="49" spans="1:26" ht="45" customHeight="1">
      <c r="A49" s="3" t="s">
        <v>40</v>
      </c>
      <c r="B49" s="50" t="s">
        <v>14</v>
      </c>
      <c r="C49" s="50"/>
      <c r="D49" s="50"/>
      <c r="E49" s="50"/>
      <c r="F49" s="50"/>
      <c r="G49" s="50"/>
      <c r="H49" s="50"/>
      <c r="I49" s="50"/>
      <c r="U49" s="10" t="s">
        <v>148</v>
      </c>
      <c r="V49" s="10" t="s">
        <v>149</v>
      </c>
      <c r="W49" s="11">
        <v>4177</v>
      </c>
      <c r="X49" s="10" t="s">
        <v>58</v>
      </c>
      <c r="Y49" s="10" t="s">
        <v>59</v>
      </c>
      <c r="Z49" s="11">
        <v>1030</v>
      </c>
    </row>
    <row r="50" spans="2:26" ht="15">
      <c r="B50" s="49" t="s">
        <v>15</v>
      </c>
      <c r="C50" s="49"/>
      <c r="D50" s="34">
        <f>HYPERLINK("http://www.ade.az.gov/SFSInbound/"&amp;I40&amp;"/Reports/Apor64_2009_M12_E"&amp;I40&amp;".pdf#page=4",VLOOKUP($I$3,AllTheDetailsDeferredPmt!$A$2:$O$241,15,FALSE)*-1)</f>
        <v>3453890.2</v>
      </c>
      <c r="U50" s="10" t="s">
        <v>150</v>
      </c>
      <c r="V50" s="10" t="s">
        <v>151</v>
      </c>
      <c r="W50" s="11">
        <v>79403</v>
      </c>
      <c r="X50" s="10" t="s">
        <v>58</v>
      </c>
      <c r="Y50" s="10" t="s">
        <v>59</v>
      </c>
      <c r="Z50" s="11">
        <v>1026</v>
      </c>
    </row>
    <row r="51" spans="21:26" ht="9.75" customHeight="1">
      <c r="U51" s="10" t="s">
        <v>152</v>
      </c>
      <c r="V51" s="10" t="s">
        <v>153</v>
      </c>
      <c r="W51" s="11">
        <v>79381</v>
      </c>
      <c r="X51" s="10" t="s">
        <v>58</v>
      </c>
      <c r="Y51" s="10" t="s">
        <v>59</v>
      </c>
      <c r="Z51" s="11">
        <v>1026</v>
      </c>
    </row>
    <row r="52" spans="1:26" ht="75" customHeight="1">
      <c r="A52" s="3" t="s">
        <v>41</v>
      </c>
      <c r="B52" s="50" t="s">
        <v>42</v>
      </c>
      <c r="C52" s="50"/>
      <c r="D52" s="50"/>
      <c r="E52" s="50"/>
      <c r="F52" s="50"/>
      <c r="G52" s="50"/>
      <c r="H52" s="50"/>
      <c r="I52" s="50"/>
      <c r="U52" s="10" t="s">
        <v>154</v>
      </c>
      <c r="V52" s="10" t="s">
        <v>155</v>
      </c>
      <c r="W52" s="11">
        <v>10386</v>
      </c>
      <c r="X52" s="10" t="s">
        <v>58</v>
      </c>
      <c r="Y52" s="10" t="s">
        <v>59</v>
      </c>
      <c r="Z52" s="11">
        <v>1029</v>
      </c>
    </row>
    <row r="53" spans="2:26" ht="15">
      <c r="B53" t="s">
        <v>10</v>
      </c>
      <c r="C53" s="6">
        <f>IF(IF(MID(G3,3,2)="01",D50,D50-C47)&lt;0,0,IF(MID(G3,3,2)="01",D50,D50-C47))</f>
        <v>1819188.1528000003</v>
      </c>
      <c r="D53" s="30">
        <f>IF(MID(G3,3,2)="01",D50,MAX(0,MIN(D50,D50-((C7+E7+G7+D13-C19-E19-G19-C20-E20)-C38/(C29+E29+G29)*(C7+E7+G7+D13-C19-E19-G19-C20-E20)))))</f>
        <v>1819188.1528000003</v>
      </c>
      <c r="E53" s="16"/>
      <c r="U53" s="10" t="s">
        <v>156</v>
      </c>
      <c r="V53" s="10" t="s">
        <v>157</v>
      </c>
      <c r="W53" s="11">
        <v>4370</v>
      </c>
      <c r="X53" s="10" t="s">
        <v>58</v>
      </c>
      <c r="Y53" s="10" t="s">
        <v>59</v>
      </c>
      <c r="Z53" s="11">
        <v>1027</v>
      </c>
    </row>
    <row r="54" spans="21:26" ht="9.75" customHeight="1">
      <c r="U54" s="10" t="s">
        <v>158</v>
      </c>
      <c r="V54" s="10" t="s">
        <v>159</v>
      </c>
      <c r="W54" s="11">
        <v>4381</v>
      </c>
      <c r="X54" s="10" t="s">
        <v>58</v>
      </c>
      <c r="Y54" s="10" t="s">
        <v>59</v>
      </c>
      <c r="Z54" s="11">
        <v>1028</v>
      </c>
    </row>
    <row r="55" spans="1:26" ht="15">
      <c r="A55" s="3" t="s">
        <v>44</v>
      </c>
      <c r="B55" s="50" t="s">
        <v>45</v>
      </c>
      <c r="C55" s="50"/>
      <c r="D55" s="50"/>
      <c r="E55" s="50"/>
      <c r="F55" s="50"/>
      <c r="G55" s="50"/>
      <c r="H55" s="50"/>
      <c r="I55" s="50"/>
      <c r="U55" s="10" t="s">
        <v>160</v>
      </c>
      <c r="V55" s="10" t="s">
        <v>161</v>
      </c>
      <c r="W55" s="11">
        <v>4160</v>
      </c>
      <c r="X55" s="10" t="s">
        <v>58</v>
      </c>
      <c r="Y55" s="10" t="s">
        <v>59</v>
      </c>
      <c r="Z55" s="11">
        <v>1030</v>
      </c>
    </row>
    <row r="56" spans="2:26" ht="15">
      <c r="B56" t="s">
        <v>10</v>
      </c>
      <c r="C56" s="8">
        <f>C53</f>
        <v>1819188.1528000003</v>
      </c>
      <c r="U56" s="10" t="s">
        <v>162</v>
      </c>
      <c r="V56" s="10" t="s">
        <v>163</v>
      </c>
      <c r="W56" s="11">
        <v>4479</v>
      </c>
      <c r="X56" s="10" t="s">
        <v>58</v>
      </c>
      <c r="Y56" s="10" t="s">
        <v>59</v>
      </c>
      <c r="Z56" s="11">
        <v>1030</v>
      </c>
    </row>
    <row r="57" spans="21:26" ht="9.75" customHeight="1">
      <c r="U57" s="10" t="s">
        <v>164</v>
      </c>
      <c r="V57" s="10" t="s">
        <v>165</v>
      </c>
      <c r="W57" s="11">
        <v>4416</v>
      </c>
      <c r="X57" s="10" t="s">
        <v>58</v>
      </c>
      <c r="Y57" s="10" t="s">
        <v>59</v>
      </c>
      <c r="Z57" s="11">
        <v>1030</v>
      </c>
    </row>
    <row r="58" spans="1:26" ht="30" customHeight="1">
      <c r="A58" s="3" t="s">
        <v>46</v>
      </c>
      <c r="B58" s="50" t="s">
        <v>48</v>
      </c>
      <c r="C58" s="50"/>
      <c r="D58" s="50"/>
      <c r="E58" s="50"/>
      <c r="F58" s="50"/>
      <c r="G58" s="50"/>
      <c r="H58" s="50"/>
      <c r="I58" s="50"/>
      <c r="U58" s="10" t="s">
        <v>166</v>
      </c>
      <c r="V58" s="10" t="s">
        <v>167</v>
      </c>
      <c r="W58" s="11">
        <v>4442</v>
      </c>
      <c r="X58" s="10" t="s">
        <v>58</v>
      </c>
      <c r="Y58" s="10" t="s">
        <v>59</v>
      </c>
      <c r="Z58" s="11">
        <v>1027</v>
      </c>
    </row>
    <row r="59" spans="2:26" ht="15">
      <c r="B59" t="s">
        <v>10</v>
      </c>
      <c r="C59" s="8">
        <f>C56*0.02</f>
        <v>36383.763056</v>
      </c>
      <c r="U59" s="10" t="s">
        <v>168</v>
      </c>
      <c r="V59" s="10" t="s">
        <v>169</v>
      </c>
      <c r="W59" s="11">
        <v>4487</v>
      </c>
      <c r="X59" s="10" t="s">
        <v>58</v>
      </c>
      <c r="Y59" s="10" t="s">
        <v>59</v>
      </c>
      <c r="Z59" s="11">
        <v>1031</v>
      </c>
    </row>
    <row r="60" spans="21:26" ht="9.75" customHeight="1">
      <c r="U60" s="10" t="s">
        <v>170</v>
      </c>
      <c r="V60" s="10" t="s">
        <v>171</v>
      </c>
      <c r="W60" s="11">
        <v>4501</v>
      </c>
      <c r="X60" s="10" t="s">
        <v>58</v>
      </c>
      <c r="Y60" s="10" t="s">
        <v>59</v>
      </c>
      <c r="Z60" s="11">
        <v>1031</v>
      </c>
    </row>
    <row r="61" spans="1:26" ht="45" customHeight="1">
      <c r="A61" s="3" t="s">
        <v>47</v>
      </c>
      <c r="B61" s="50" t="s">
        <v>49</v>
      </c>
      <c r="C61" s="50"/>
      <c r="D61" s="50"/>
      <c r="E61" s="50"/>
      <c r="F61" s="50"/>
      <c r="G61" s="50"/>
      <c r="H61" s="50"/>
      <c r="I61" s="50"/>
      <c r="U61" s="10" t="s">
        <v>172</v>
      </c>
      <c r="V61" s="10" t="s">
        <v>173</v>
      </c>
      <c r="W61" s="11">
        <v>4263</v>
      </c>
      <c r="X61" s="10" t="s">
        <v>58</v>
      </c>
      <c r="Y61" s="10" t="s">
        <v>59</v>
      </c>
      <c r="Z61" s="11">
        <v>1031</v>
      </c>
    </row>
    <row r="62" spans="2:26" ht="15">
      <c r="B62" t="s">
        <v>10</v>
      </c>
      <c r="C62" s="6">
        <f>C59*5/12</f>
        <v>15159.901273333335</v>
      </c>
      <c r="U62" s="10" t="s">
        <v>174</v>
      </c>
      <c r="V62" s="10" t="s">
        <v>175</v>
      </c>
      <c r="W62" s="11">
        <v>4483</v>
      </c>
      <c r="X62" s="10" t="s">
        <v>58</v>
      </c>
      <c r="Y62" s="10" t="s">
        <v>59</v>
      </c>
      <c r="Z62" s="11">
        <v>1030</v>
      </c>
    </row>
    <row r="63" spans="3:26" ht="9.75" customHeight="1">
      <c r="C63" s="26"/>
      <c r="U63" s="10"/>
      <c r="V63" s="10"/>
      <c r="W63" s="11"/>
      <c r="X63" s="10"/>
      <c r="Y63" s="10"/>
      <c r="Z63" s="11"/>
    </row>
    <row r="64" spans="1:26" ht="15">
      <c r="A64" s="54" t="s">
        <v>550</v>
      </c>
      <c r="B64" s="54"/>
      <c r="C64" s="54"/>
      <c r="D64" s="54"/>
      <c r="E64" s="54"/>
      <c r="F64" s="54"/>
      <c r="G64" s="54"/>
      <c r="H64" s="54"/>
      <c r="I64" s="54"/>
      <c r="U64" s="10"/>
      <c r="V64" s="10"/>
      <c r="W64" s="11"/>
      <c r="X64" s="10"/>
      <c r="Y64" s="10"/>
      <c r="Z64" s="11"/>
    </row>
    <row r="65" spans="1:26" ht="15">
      <c r="A65" s="55" t="s">
        <v>551</v>
      </c>
      <c r="B65" s="54"/>
      <c r="C65" s="54"/>
      <c r="D65" s="54"/>
      <c r="E65" s="54"/>
      <c r="F65" s="54"/>
      <c r="G65" s="54"/>
      <c r="H65" s="54"/>
      <c r="I65" s="54"/>
      <c r="U65" s="10" t="s">
        <v>176</v>
      </c>
      <c r="V65" s="10" t="s">
        <v>177</v>
      </c>
      <c r="W65" s="11">
        <v>4246</v>
      </c>
      <c r="X65" s="10" t="s">
        <v>58</v>
      </c>
      <c r="Y65" s="10" t="s">
        <v>59</v>
      </c>
      <c r="Z65" s="11">
        <v>1027</v>
      </c>
    </row>
    <row r="66" spans="1:26" ht="9.75" customHeight="1">
      <c r="A66" s="27"/>
      <c r="B66" s="1"/>
      <c r="C66" s="1"/>
      <c r="D66" s="1"/>
      <c r="E66" s="1"/>
      <c r="F66" s="1"/>
      <c r="G66" s="1"/>
      <c r="H66" s="1"/>
      <c r="I66" s="1"/>
      <c r="U66" s="28"/>
      <c r="V66" s="28"/>
      <c r="W66" s="29"/>
      <c r="X66" s="28"/>
      <c r="Y66" s="28"/>
      <c r="Z66" s="29"/>
    </row>
    <row r="67" spans="1:9" ht="21">
      <c r="A67" s="53" t="s">
        <v>543</v>
      </c>
      <c r="B67" s="53"/>
      <c r="C67" s="53"/>
      <c r="D67" s="53"/>
      <c r="E67" s="53"/>
      <c r="F67" s="53"/>
      <c r="G67" s="53"/>
      <c r="H67" s="53"/>
      <c r="I67" s="53"/>
    </row>
    <row r="68" spans="21:26" ht="9.75" customHeight="1">
      <c r="U68" s="10" t="s">
        <v>180</v>
      </c>
      <c r="V68" s="10" t="s">
        <v>181</v>
      </c>
      <c r="W68" s="11">
        <v>4174</v>
      </c>
      <c r="X68" s="10" t="s">
        <v>58</v>
      </c>
      <c r="Y68" s="10" t="s">
        <v>59</v>
      </c>
      <c r="Z68" s="11">
        <v>1027</v>
      </c>
    </row>
    <row r="69" spans="1:26" ht="57.75" customHeight="1">
      <c r="A69" s="3" t="s">
        <v>58</v>
      </c>
      <c r="B69" s="56" t="s">
        <v>552</v>
      </c>
      <c r="C69" s="56"/>
      <c r="D69" s="56"/>
      <c r="E69" s="56"/>
      <c r="F69" s="56"/>
      <c r="G69" s="56"/>
      <c r="H69" s="56"/>
      <c r="I69" s="56"/>
      <c r="U69" s="10" t="s">
        <v>182</v>
      </c>
      <c r="V69" s="10" t="s">
        <v>183</v>
      </c>
      <c r="W69" s="11">
        <v>4228</v>
      </c>
      <c r="X69" s="10" t="s">
        <v>58</v>
      </c>
      <c r="Y69" s="10" t="s">
        <v>59</v>
      </c>
      <c r="Z69" s="11">
        <v>1027</v>
      </c>
    </row>
    <row r="70" spans="2:26" ht="15">
      <c r="B70" s="49" t="s">
        <v>553</v>
      </c>
      <c r="C70" s="49"/>
      <c r="D70" s="34">
        <f>HYPERLINK("http://www.ade.az.gov/SFSInbound/"&amp;I3&amp;"/Reports/Apor64_2009_M12_E"&amp;I3&amp;".pdf",VLOOKUP(I3,AllTheDetailsDelayedPmt!A2:G237,3,FALSE))</f>
        <v>5381646.87</v>
      </c>
      <c r="E70" s="49" t="s">
        <v>554</v>
      </c>
      <c r="F70" s="49"/>
      <c r="G70" s="34">
        <f>HYPERLINK("http://www.ade.az.gov/SFSInbound/"&amp;I3&amp;"/Reports/Apor64_2009_M12_E"&amp;I3&amp;".pdf#page=2",VLOOKUP(I3,AllTheDetailsDelayedPmt!A2:G237,4,FALSE))</f>
        <v>247466.16</v>
      </c>
      <c r="H70" t="s">
        <v>557</v>
      </c>
      <c r="I70" s="32">
        <f>D70+G70</f>
        <v>5629113.03</v>
      </c>
      <c r="U70" s="10" t="s">
        <v>184</v>
      </c>
      <c r="V70" s="10" t="s">
        <v>185</v>
      </c>
      <c r="W70" s="11">
        <v>4243</v>
      </c>
      <c r="X70" s="10" t="s">
        <v>58</v>
      </c>
      <c r="Y70" s="10" t="s">
        <v>59</v>
      </c>
      <c r="Z70" s="11">
        <v>1027</v>
      </c>
    </row>
    <row r="71" spans="21:26" ht="9.75" customHeight="1">
      <c r="U71" s="10" t="s">
        <v>186</v>
      </c>
      <c r="V71" s="10" t="s">
        <v>187</v>
      </c>
      <c r="W71" s="11">
        <v>4232</v>
      </c>
      <c r="X71" s="10" t="s">
        <v>58</v>
      </c>
      <c r="Y71" s="10" t="s">
        <v>59</v>
      </c>
      <c r="Z71" s="11">
        <v>1030</v>
      </c>
    </row>
    <row r="72" spans="1:26" ht="103.5" customHeight="1">
      <c r="A72" s="3" t="s">
        <v>555</v>
      </c>
      <c r="B72" s="56" t="s">
        <v>556</v>
      </c>
      <c r="C72" s="56"/>
      <c r="D72" s="56"/>
      <c r="E72" s="56"/>
      <c r="F72" s="56"/>
      <c r="G72" s="56"/>
      <c r="H72" s="56"/>
      <c r="I72" s="56"/>
      <c r="U72" s="10" t="s">
        <v>188</v>
      </c>
      <c r="V72" s="10" t="s">
        <v>189</v>
      </c>
      <c r="W72" s="11">
        <v>4516</v>
      </c>
      <c r="X72" s="10" t="s">
        <v>58</v>
      </c>
      <c r="Y72" s="10" t="s">
        <v>59</v>
      </c>
      <c r="Z72" s="11">
        <v>1026</v>
      </c>
    </row>
    <row r="73" spans="2:26" ht="15">
      <c r="B73" s="49" t="s">
        <v>561</v>
      </c>
      <c r="C73" s="49"/>
      <c r="D73" s="32">
        <f>AllTheDetailsDelayedPmt!E238</f>
        <v>600266563.1599991</v>
      </c>
      <c r="E73" t="s">
        <v>558</v>
      </c>
      <c r="F73" s="7">
        <f>I70/D73</f>
        <v>0.009377688806063945</v>
      </c>
      <c r="G73" s="31" t="s">
        <v>559</v>
      </c>
      <c r="H73" s="57">
        <f>ROUND(F73*886200,2)</f>
        <v>8310.51</v>
      </c>
      <c r="I73" s="57"/>
      <c r="J73" s="19"/>
      <c r="U73" s="10" t="s">
        <v>190</v>
      </c>
      <c r="V73" s="10" t="s">
        <v>191</v>
      </c>
      <c r="W73" s="11">
        <v>4185</v>
      </c>
      <c r="X73" s="10" t="s">
        <v>58</v>
      </c>
      <c r="Y73" s="10" t="s">
        <v>59</v>
      </c>
      <c r="Z73" s="11">
        <v>1031</v>
      </c>
    </row>
    <row r="74" spans="7:26" ht="15">
      <c r="G74" s="31" t="s">
        <v>560</v>
      </c>
      <c r="H74" s="58">
        <f>HYPERLINK("http://www.ade.az.gov/SFSInbound/"&amp;I3&amp;"/Reports/Apor64_2009_M12_E"&amp;I3&amp;".pdf#page=4",VLOOKUP(I3,AllTheDetailsDelayedPmt!A2:G237,7,FALSE))</f>
        <v>8310.5</v>
      </c>
      <c r="I74" s="59"/>
      <c r="J74" s="19"/>
      <c r="U74" s="10" t="s">
        <v>192</v>
      </c>
      <c r="V74" s="10" t="s">
        <v>193</v>
      </c>
      <c r="W74" s="11">
        <v>4448</v>
      </c>
      <c r="X74" s="10" t="s">
        <v>58</v>
      </c>
      <c r="Y74" s="10" t="s">
        <v>59</v>
      </c>
      <c r="Z74" s="11">
        <v>1031</v>
      </c>
    </row>
    <row r="75" spans="21:26" ht="9.75" customHeight="1">
      <c r="U75" s="10" t="s">
        <v>194</v>
      </c>
      <c r="V75" s="10" t="s">
        <v>195</v>
      </c>
      <c r="W75" s="11">
        <v>4415</v>
      </c>
      <c r="X75" s="10" t="s">
        <v>58</v>
      </c>
      <c r="Y75" s="10" t="s">
        <v>59</v>
      </c>
      <c r="Z75" s="11">
        <v>1030</v>
      </c>
    </row>
    <row r="76" spans="1:26" ht="15">
      <c r="A76" s="54" t="s">
        <v>563</v>
      </c>
      <c r="B76" s="54"/>
      <c r="C76" s="54"/>
      <c r="D76" s="54"/>
      <c r="E76" s="54"/>
      <c r="F76" s="54"/>
      <c r="G76" s="54"/>
      <c r="H76" s="54"/>
      <c r="I76" s="54"/>
      <c r="U76" s="10"/>
      <c r="V76" s="10"/>
      <c r="W76" s="11"/>
      <c r="X76" s="10"/>
      <c r="Y76" s="10"/>
      <c r="Z76" s="11"/>
    </row>
    <row r="77" spans="1:26" ht="15">
      <c r="A77" s="55" t="s">
        <v>564</v>
      </c>
      <c r="B77" s="54"/>
      <c r="C77" s="54"/>
      <c r="D77" s="54"/>
      <c r="E77" s="54"/>
      <c r="F77" s="54"/>
      <c r="G77" s="54"/>
      <c r="H77" s="54"/>
      <c r="I77" s="54"/>
      <c r="U77" s="10" t="s">
        <v>176</v>
      </c>
      <c r="V77" s="10" t="s">
        <v>177</v>
      </c>
      <c r="W77" s="11">
        <v>4246</v>
      </c>
      <c r="X77" s="10" t="s">
        <v>58</v>
      </c>
      <c r="Y77" s="10" t="s">
        <v>59</v>
      </c>
      <c r="Z77" s="11">
        <v>1027</v>
      </c>
    </row>
    <row r="78" spans="1:26" ht="9.75" customHeight="1">
      <c r="A78" s="27"/>
      <c r="B78" s="1"/>
      <c r="C78" s="1"/>
      <c r="D78" s="1"/>
      <c r="E78" s="1"/>
      <c r="F78" s="1"/>
      <c r="G78" s="1"/>
      <c r="H78" s="1"/>
      <c r="I78" s="1"/>
      <c r="U78" s="10"/>
      <c r="V78" s="10"/>
      <c r="W78" s="11"/>
      <c r="X78" s="10"/>
      <c r="Y78" s="10"/>
      <c r="Z78" s="11"/>
    </row>
    <row r="79" spans="2:26" ht="15">
      <c r="B79" t="s">
        <v>562</v>
      </c>
      <c r="I79" s="33">
        <f>C62+H74</f>
        <v>23470.401273333337</v>
      </c>
      <c r="U79" s="10" t="s">
        <v>196</v>
      </c>
      <c r="V79" s="10" t="s">
        <v>197</v>
      </c>
      <c r="W79" s="11">
        <v>4192</v>
      </c>
      <c r="X79" s="10" t="s">
        <v>58</v>
      </c>
      <c r="Y79" s="10" t="s">
        <v>59</v>
      </c>
      <c r="Z79" s="11">
        <v>1027</v>
      </c>
    </row>
    <row r="80" spans="21:26" ht="15">
      <c r="U80" s="10" t="s">
        <v>198</v>
      </c>
      <c r="V80" s="10" t="s">
        <v>199</v>
      </c>
      <c r="W80" s="11">
        <v>4437</v>
      </c>
      <c r="X80" s="10" t="s">
        <v>58</v>
      </c>
      <c r="Y80" s="10" t="s">
        <v>59</v>
      </c>
      <c r="Z80" s="11">
        <v>1027</v>
      </c>
    </row>
    <row r="81" spans="4:26" ht="15">
      <c r="D81" s="35"/>
      <c r="U81" s="10" t="s">
        <v>200</v>
      </c>
      <c r="V81" s="10" t="s">
        <v>201</v>
      </c>
      <c r="W81" s="11">
        <v>4405</v>
      </c>
      <c r="X81" s="10" t="s">
        <v>58</v>
      </c>
      <c r="Y81" s="10" t="s">
        <v>59</v>
      </c>
      <c r="Z81" s="11">
        <v>1027</v>
      </c>
    </row>
    <row r="82" spans="21:26" ht="15">
      <c r="U82" s="10" t="s">
        <v>202</v>
      </c>
      <c r="V82" s="10" t="s">
        <v>203</v>
      </c>
      <c r="W82" s="11">
        <v>4183</v>
      </c>
      <c r="X82" s="10" t="s">
        <v>58</v>
      </c>
      <c r="Y82" s="10" t="s">
        <v>59</v>
      </c>
      <c r="Z82" s="11">
        <v>1030</v>
      </c>
    </row>
    <row r="83" spans="21:26" ht="15">
      <c r="U83" s="10" t="s">
        <v>204</v>
      </c>
      <c r="V83" s="10" t="s">
        <v>205</v>
      </c>
      <c r="W83" s="11">
        <v>4167</v>
      </c>
      <c r="X83" s="10" t="s">
        <v>58</v>
      </c>
      <c r="Y83" s="10" t="s">
        <v>59</v>
      </c>
      <c r="Z83" s="11">
        <v>1029</v>
      </c>
    </row>
    <row r="84" spans="21:26" ht="15">
      <c r="U84" s="10" t="s">
        <v>206</v>
      </c>
      <c r="V84" s="10" t="s">
        <v>207</v>
      </c>
      <c r="W84" s="11">
        <v>4247</v>
      </c>
      <c r="X84" s="10" t="s">
        <v>58</v>
      </c>
      <c r="Y84" s="10" t="s">
        <v>59</v>
      </c>
      <c r="Z84" s="11">
        <v>1027</v>
      </c>
    </row>
    <row r="85" spans="21:26" ht="15">
      <c r="U85" s="10" t="s">
        <v>208</v>
      </c>
      <c r="V85" s="10" t="s">
        <v>209</v>
      </c>
      <c r="W85" s="11">
        <v>4273</v>
      </c>
      <c r="X85" s="10" t="s">
        <v>58</v>
      </c>
      <c r="Y85" s="10" t="s">
        <v>59</v>
      </c>
      <c r="Z85" s="11">
        <v>1031</v>
      </c>
    </row>
    <row r="86" spans="21:26" ht="15">
      <c r="U86" s="10" t="s">
        <v>210</v>
      </c>
      <c r="V86" s="10" t="s">
        <v>211</v>
      </c>
      <c r="W86" s="11">
        <v>4195</v>
      </c>
      <c r="X86" s="10" t="s">
        <v>58</v>
      </c>
      <c r="Y86" s="10" t="s">
        <v>59</v>
      </c>
      <c r="Z86" s="11">
        <v>1027</v>
      </c>
    </row>
    <row r="87" spans="21:26" ht="15">
      <c r="U87" s="10" t="s">
        <v>212</v>
      </c>
      <c r="V87" s="10" t="s">
        <v>213</v>
      </c>
      <c r="W87" s="11">
        <v>4221</v>
      </c>
      <c r="X87" s="10" t="s">
        <v>58</v>
      </c>
      <c r="Y87" s="10" t="s">
        <v>59</v>
      </c>
      <c r="Z87" s="11">
        <v>1027</v>
      </c>
    </row>
    <row r="88" spans="21:26" ht="15">
      <c r="U88" s="10" t="s">
        <v>214</v>
      </c>
      <c r="V88" s="10" t="s">
        <v>215</v>
      </c>
      <c r="W88" s="11">
        <v>4505</v>
      </c>
      <c r="X88" s="10" t="s">
        <v>58</v>
      </c>
      <c r="Y88" s="10" t="s">
        <v>59</v>
      </c>
      <c r="Z88" s="11">
        <v>1031</v>
      </c>
    </row>
    <row r="89" spans="21:26" ht="15">
      <c r="U89" s="10" t="s">
        <v>216</v>
      </c>
      <c r="V89" s="10" t="s">
        <v>217</v>
      </c>
      <c r="W89" s="11">
        <v>4157</v>
      </c>
      <c r="X89" s="10" t="s">
        <v>58</v>
      </c>
      <c r="Y89" s="10" t="s">
        <v>59</v>
      </c>
      <c r="Z89" s="11">
        <v>1027</v>
      </c>
    </row>
    <row r="90" spans="21:26" ht="15">
      <c r="U90" s="10" t="s">
        <v>218</v>
      </c>
      <c r="V90" s="10" t="s">
        <v>219</v>
      </c>
      <c r="W90" s="11">
        <v>4238</v>
      </c>
      <c r="X90" s="10" t="s">
        <v>58</v>
      </c>
      <c r="Y90" s="10" t="s">
        <v>59</v>
      </c>
      <c r="Z90" s="11">
        <v>1027</v>
      </c>
    </row>
    <row r="91" spans="21:26" ht="15">
      <c r="U91" s="10" t="s">
        <v>220</v>
      </c>
      <c r="V91" s="10" t="s">
        <v>221</v>
      </c>
      <c r="W91" s="11">
        <v>87600</v>
      </c>
      <c r="X91" s="10" t="s">
        <v>58</v>
      </c>
      <c r="Y91" s="10" t="s">
        <v>59</v>
      </c>
      <c r="Z91" s="11">
        <v>1029</v>
      </c>
    </row>
    <row r="92" spans="21:26" ht="15">
      <c r="U92" s="10" t="s">
        <v>222</v>
      </c>
      <c r="V92" s="10" t="s">
        <v>223</v>
      </c>
      <c r="W92" s="11">
        <v>79387</v>
      </c>
      <c r="X92" s="10" t="s">
        <v>58</v>
      </c>
      <c r="Y92" s="10" t="s">
        <v>59</v>
      </c>
      <c r="Z92" s="11">
        <v>1026</v>
      </c>
    </row>
    <row r="93" spans="21:26" ht="15">
      <c r="U93" s="10" t="s">
        <v>224</v>
      </c>
      <c r="V93" s="10" t="s">
        <v>225</v>
      </c>
      <c r="W93" s="11">
        <v>4239</v>
      </c>
      <c r="X93" s="10" t="s">
        <v>58</v>
      </c>
      <c r="Y93" s="10" t="s">
        <v>59</v>
      </c>
      <c r="Z93" s="11">
        <v>1027</v>
      </c>
    </row>
    <row r="94" spans="21:26" ht="15">
      <c r="U94" s="10" t="s">
        <v>226</v>
      </c>
      <c r="V94" s="10" t="s">
        <v>227</v>
      </c>
      <c r="W94" s="11">
        <v>4271</v>
      </c>
      <c r="X94" s="10" t="s">
        <v>58</v>
      </c>
      <c r="Y94" s="10" t="s">
        <v>59</v>
      </c>
      <c r="Z94" s="11">
        <v>1031</v>
      </c>
    </row>
    <row r="95" spans="21:26" ht="15">
      <c r="U95" s="10" t="s">
        <v>228</v>
      </c>
      <c r="V95" s="10" t="s">
        <v>229</v>
      </c>
      <c r="W95" s="11">
        <v>4285</v>
      </c>
      <c r="X95" s="10" t="s">
        <v>58</v>
      </c>
      <c r="Y95" s="10" t="s">
        <v>59</v>
      </c>
      <c r="Z95" s="11">
        <v>1028</v>
      </c>
    </row>
    <row r="96" spans="21:26" ht="15">
      <c r="U96" s="10" t="s">
        <v>230</v>
      </c>
      <c r="V96" s="10" t="s">
        <v>231</v>
      </c>
      <c r="W96" s="11">
        <v>4208</v>
      </c>
      <c r="X96" s="10" t="s">
        <v>58</v>
      </c>
      <c r="Y96" s="10" t="s">
        <v>59</v>
      </c>
      <c r="Z96" s="11">
        <v>1027</v>
      </c>
    </row>
    <row r="97" spans="21:26" ht="15">
      <c r="U97" s="10" t="s">
        <v>232</v>
      </c>
      <c r="V97" s="10" t="s">
        <v>233</v>
      </c>
      <c r="W97" s="11">
        <v>4194</v>
      </c>
      <c r="X97" s="10" t="s">
        <v>58</v>
      </c>
      <c r="Y97" s="10" t="s">
        <v>59</v>
      </c>
      <c r="Z97" s="11">
        <v>1027</v>
      </c>
    </row>
    <row r="98" spans="21:26" ht="15">
      <c r="U98" s="10" t="s">
        <v>234</v>
      </c>
      <c r="V98" s="10" t="s">
        <v>235</v>
      </c>
      <c r="W98" s="11">
        <v>4371</v>
      </c>
      <c r="X98" s="10" t="s">
        <v>58</v>
      </c>
      <c r="Y98" s="10" t="s">
        <v>59</v>
      </c>
      <c r="Z98" s="11">
        <v>1030</v>
      </c>
    </row>
    <row r="99" spans="21:26" ht="15">
      <c r="U99" s="10" t="s">
        <v>236</v>
      </c>
      <c r="V99" s="10" t="s">
        <v>237</v>
      </c>
      <c r="W99" s="11">
        <v>4212</v>
      </c>
      <c r="X99" s="10" t="s">
        <v>58</v>
      </c>
      <c r="Y99" s="10" t="s">
        <v>59</v>
      </c>
      <c r="Z99" s="11">
        <v>1027</v>
      </c>
    </row>
    <row r="100" spans="21:26" ht="15">
      <c r="U100" s="10" t="s">
        <v>238</v>
      </c>
      <c r="V100" s="10" t="s">
        <v>239</v>
      </c>
      <c r="W100" s="11">
        <v>4392</v>
      </c>
      <c r="X100" s="10" t="s">
        <v>58</v>
      </c>
      <c r="Y100" s="10" t="s">
        <v>59</v>
      </c>
      <c r="Z100" s="11">
        <v>1027</v>
      </c>
    </row>
    <row r="101" spans="21:26" ht="15">
      <c r="U101" s="10" t="s">
        <v>240</v>
      </c>
      <c r="V101" s="10" t="s">
        <v>241</v>
      </c>
      <c r="W101" s="11">
        <v>4248</v>
      </c>
      <c r="X101" s="10" t="s">
        <v>58</v>
      </c>
      <c r="Y101" s="10" t="s">
        <v>59</v>
      </c>
      <c r="Z101" s="11">
        <v>1027</v>
      </c>
    </row>
    <row r="102" spans="21:26" ht="15">
      <c r="U102" s="10" t="s">
        <v>242</v>
      </c>
      <c r="V102" s="10" t="s">
        <v>243</v>
      </c>
      <c r="W102" s="11">
        <v>4482</v>
      </c>
      <c r="X102" s="10" t="s">
        <v>58</v>
      </c>
      <c r="Y102" s="10" t="s">
        <v>59</v>
      </c>
      <c r="Z102" s="11">
        <v>1030</v>
      </c>
    </row>
    <row r="103" spans="21:26" ht="15">
      <c r="U103" s="10" t="s">
        <v>244</v>
      </c>
      <c r="V103" s="10" t="s">
        <v>245</v>
      </c>
      <c r="W103" s="11">
        <v>4389</v>
      </c>
      <c r="X103" s="10" t="s">
        <v>58</v>
      </c>
      <c r="Y103" s="10" t="s">
        <v>59</v>
      </c>
      <c r="Z103" s="11">
        <v>1027</v>
      </c>
    </row>
    <row r="104" spans="21:26" ht="15">
      <c r="U104" s="10" t="s">
        <v>246</v>
      </c>
      <c r="V104" s="10" t="s">
        <v>247</v>
      </c>
      <c r="W104" s="11">
        <v>4469</v>
      </c>
      <c r="X104" s="10" t="s">
        <v>58</v>
      </c>
      <c r="Y104" s="10" t="s">
        <v>59</v>
      </c>
      <c r="Z104" s="11">
        <v>1027</v>
      </c>
    </row>
    <row r="105" spans="21:26" ht="15">
      <c r="U105" s="10" t="s">
        <v>248</v>
      </c>
      <c r="V105" s="10" t="s">
        <v>249</v>
      </c>
      <c r="W105" s="11">
        <v>4502</v>
      </c>
      <c r="X105" s="10" t="s">
        <v>58</v>
      </c>
      <c r="Y105" s="10" t="s">
        <v>59</v>
      </c>
      <c r="Z105" s="11">
        <v>1031</v>
      </c>
    </row>
    <row r="106" spans="21:26" ht="15">
      <c r="U106" s="10" t="s">
        <v>250</v>
      </c>
      <c r="V106" s="10" t="s">
        <v>251</v>
      </c>
      <c r="W106" s="11">
        <v>4412</v>
      </c>
      <c r="X106" s="10" t="s">
        <v>58</v>
      </c>
      <c r="Y106" s="10" t="s">
        <v>59</v>
      </c>
      <c r="Z106" s="11">
        <v>1027</v>
      </c>
    </row>
    <row r="107" spans="21:26" ht="15">
      <c r="U107" s="10" t="s">
        <v>252</v>
      </c>
      <c r="V107" s="10" t="s">
        <v>253</v>
      </c>
      <c r="W107" s="11">
        <v>4259</v>
      </c>
      <c r="X107" s="10" t="s">
        <v>58</v>
      </c>
      <c r="Y107" s="10" t="s">
        <v>59</v>
      </c>
      <c r="Z107" s="11">
        <v>1031</v>
      </c>
    </row>
    <row r="108" spans="21:26" ht="15">
      <c r="U108" s="10" t="s">
        <v>254</v>
      </c>
      <c r="V108" s="10" t="s">
        <v>255</v>
      </c>
      <c r="W108" s="11">
        <v>4445</v>
      </c>
      <c r="X108" s="10" t="s">
        <v>58</v>
      </c>
      <c r="Y108" s="10" t="s">
        <v>59</v>
      </c>
      <c r="Z108" s="11">
        <v>1027</v>
      </c>
    </row>
    <row r="109" spans="21:26" ht="15">
      <c r="U109" s="10" t="s">
        <v>256</v>
      </c>
      <c r="V109" s="10" t="s">
        <v>257</v>
      </c>
      <c r="W109" s="11">
        <v>4388</v>
      </c>
      <c r="X109" s="10" t="s">
        <v>58</v>
      </c>
      <c r="Y109" s="10" t="s">
        <v>59</v>
      </c>
      <c r="Z109" s="11">
        <v>1027</v>
      </c>
    </row>
    <row r="110" spans="21:26" ht="15">
      <c r="U110" s="10" t="s">
        <v>258</v>
      </c>
      <c r="V110" s="10" t="s">
        <v>259</v>
      </c>
      <c r="W110" s="11">
        <v>4396</v>
      </c>
      <c r="X110" s="10" t="s">
        <v>58</v>
      </c>
      <c r="Y110" s="10" t="s">
        <v>59</v>
      </c>
      <c r="Z110" s="11">
        <v>1027</v>
      </c>
    </row>
    <row r="111" spans="21:26" ht="15">
      <c r="U111" s="10" t="s">
        <v>260</v>
      </c>
      <c r="V111" s="10" t="s">
        <v>261</v>
      </c>
      <c r="W111" s="11">
        <v>79598</v>
      </c>
      <c r="X111" s="10" t="s">
        <v>58</v>
      </c>
      <c r="Y111" s="10" t="s">
        <v>59</v>
      </c>
      <c r="Z111" s="11">
        <v>1027</v>
      </c>
    </row>
    <row r="112" spans="21:26" ht="15">
      <c r="U112" s="10" t="s">
        <v>262</v>
      </c>
      <c r="V112" s="10" t="s">
        <v>263</v>
      </c>
      <c r="W112" s="11">
        <v>4480</v>
      </c>
      <c r="X112" s="10" t="s">
        <v>58</v>
      </c>
      <c r="Y112" s="10" t="s">
        <v>59</v>
      </c>
      <c r="Z112" s="11">
        <v>1030</v>
      </c>
    </row>
    <row r="113" spans="21:26" ht="15">
      <c r="U113" s="10" t="s">
        <v>264</v>
      </c>
      <c r="V113" s="10" t="s">
        <v>265</v>
      </c>
      <c r="W113" s="11">
        <v>4223</v>
      </c>
      <c r="X113" s="10" t="s">
        <v>58</v>
      </c>
      <c r="Y113" s="10" t="s">
        <v>59</v>
      </c>
      <c r="Z113" s="11">
        <v>1030</v>
      </c>
    </row>
    <row r="114" spans="21:26" ht="15">
      <c r="U114" s="10" t="s">
        <v>266</v>
      </c>
      <c r="V114" s="10" t="s">
        <v>267</v>
      </c>
      <c r="W114" s="11">
        <v>4267</v>
      </c>
      <c r="X114" s="10" t="s">
        <v>58</v>
      </c>
      <c r="Y114" s="10" t="s">
        <v>59</v>
      </c>
      <c r="Z114" s="11">
        <v>1031</v>
      </c>
    </row>
    <row r="115" spans="21:26" ht="15">
      <c r="U115" s="10" t="s">
        <v>268</v>
      </c>
      <c r="V115" s="10" t="s">
        <v>269</v>
      </c>
      <c r="W115" s="11">
        <v>4368</v>
      </c>
      <c r="X115" s="10" t="s">
        <v>58</v>
      </c>
      <c r="Y115" s="10" t="s">
        <v>59</v>
      </c>
      <c r="Z115" s="11">
        <v>1027</v>
      </c>
    </row>
    <row r="116" spans="21:26" ht="15">
      <c r="U116" s="10" t="s">
        <v>270</v>
      </c>
      <c r="V116" s="10" t="s">
        <v>271</v>
      </c>
      <c r="W116" s="11">
        <v>4276</v>
      </c>
      <c r="X116" s="10" t="s">
        <v>58</v>
      </c>
      <c r="Y116" s="10" t="s">
        <v>59</v>
      </c>
      <c r="Z116" s="11">
        <v>1031</v>
      </c>
    </row>
    <row r="117" spans="21:26" ht="15">
      <c r="U117" s="10" t="s">
        <v>272</v>
      </c>
      <c r="V117" s="10" t="s">
        <v>273</v>
      </c>
      <c r="W117" s="11">
        <v>4266</v>
      </c>
      <c r="X117" s="10" t="s">
        <v>58</v>
      </c>
      <c r="Y117" s="10" t="s">
        <v>59</v>
      </c>
      <c r="Z117" s="11">
        <v>1031</v>
      </c>
    </row>
    <row r="118" spans="21:26" ht="15">
      <c r="U118" s="10" t="s">
        <v>274</v>
      </c>
      <c r="V118" s="10" t="s">
        <v>275</v>
      </c>
      <c r="W118" s="11">
        <v>4281</v>
      </c>
      <c r="X118" s="10" t="s">
        <v>58</v>
      </c>
      <c r="Y118" s="10" t="s">
        <v>59</v>
      </c>
      <c r="Z118" s="11">
        <v>1031</v>
      </c>
    </row>
    <row r="119" spans="21:26" ht="15">
      <c r="U119" s="10" t="s">
        <v>276</v>
      </c>
      <c r="V119" s="10" t="s">
        <v>277</v>
      </c>
      <c r="W119" s="11">
        <v>4374</v>
      </c>
      <c r="X119" s="10" t="s">
        <v>58</v>
      </c>
      <c r="Y119" s="10" t="s">
        <v>59</v>
      </c>
      <c r="Z119" s="11">
        <v>1027</v>
      </c>
    </row>
    <row r="120" spans="21:26" ht="15">
      <c r="U120" s="10" t="s">
        <v>278</v>
      </c>
      <c r="V120" s="10" t="s">
        <v>279</v>
      </c>
      <c r="W120" s="11">
        <v>4278</v>
      </c>
      <c r="X120" s="10" t="s">
        <v>58</v>
      </c>
      <c r="Y120" s="10" t="s">
        <v>59</v>
      </c>
      <c r="Z120" s="11">
        <v>1031</v>
      </c>
    </row>
    <row r="121" spans="21:26" ht="15">
      <c r="U121" s="10" t="s">
        <v>280</v>
      </c>
      <c r="V121" s="10" t="s">
        <v>281</v>
      </c>
      <c r="W121" s="11">
        <v>4270</v>
      </c>
      <c r="X121" s="10" t="s">
        <v>58</v>
      </c>
      <c r="Y121" s="10" t="s">
        <v>59</v>
      </c>
      <c r="Z121" s="11">
        <v>1031</v>
      </c>
    </row>
    <row r="122" spans="21:26" ht="15">
      <c r="U122" s="10" t="s">
        <v>282</v>
      </c>
      <c r="V122" s="10" t="s">
        <v>283</v>
      </c>
      <c r="W122" s="11">
        <v>4199</v>
      </c>
      <c r="X122" s="10" t="s">
        <v>58</v>
      </c>
      <c r="Y122" s="10" t="s">
        <v>59</v>
      </c>
      <c r="Z122" s="11">
        <v>1030</v>
      </c>
    </row>
    <row r="123" spans="21:26" ht="15">
      <c r="U123" s="10" t="s">
        <v>284</v>
      </c>
      <c r="V123" s="10" t="s">
        <v>285</v>
      </c>
      <c r="W123" s="11">
        <v>4439</v>
      </c>
      <c r="X123" s="10" t="s">
        <v>58</v>
      </c>
      <c r="Y123" s="10" t="s">
        <v>59</v>
      </c>
      <c r="Z123" s="11">
        <v>1027</v>
      </c>
    </row>
    <row r="124" spans="21:26" ht="15">
      <c r="U124" s="10" t="s">
        <v>286</v>
      </c>
      <c r="V124" s="10" t="s">
        <v>287</v>
      </c>
      <c r="W124" s="11">
        <v>4404</v>
      </c>
      <c r="X124" s="10" t="s">
        <v>58</v>
      </c>
      <c r="Y124" s="10" t="s">
        <v>59</v>
      </c>
      <c r="Z124" s="11">
        <v>1027</v>
      </c>
    </row>
    <row r="125" spans="21:26" ht="15">
      <c r="U125" s="10" t="s">
        <v>288</v>
      </c>
      <c r="V125" s="10" t="s">
        <v>289</v>
      </c>
      <c r="W125" s="11">
        <v>4234</v>
      </c>
      <c r="X125" s="10" t="s">
        <v>58</v>
      </c>
      <c r="Y125" s="10" t="s">
        <v>59</v>
      </c>
      <c r="Z125" s="11">
        <v>1029</v>
      </c>
    </row>
    <row r="126" spans="21:26" ht="15">
      <c r="U126" s="10" t="s">
        <v>290</v>
      </c>
      <c r="V126" s="10" t="s">
        <v>291</v>
      </c>
      <c r="W126" s="11">
        <v>4441</v>
      </c>
      <c r="X126" s="10" t="s">
        <v>58</v>
      </c>
      <c r="Y126" s="10" t="s">
        <v>59</v>
      </c>
      <c r="Z126" s="11">
        <v>1027</v>
      </c>
    </row>
    <row r="127" spans="21:26" ht="15">
      <c r="U127" s="10" t="s">
        <v>292</v>
      </c>
      <c r="V127" s="10" t="s">
        <v>293</v>
      </c>
      <c r="W127" s="11">
        <v>4435</v>
      </c>
      <c r="X127" s="10" t="s">
        <v>58</v>
      </c>
      <c r="Y127" s="10" t="s">
        <v>59</v>
      </c>
      <c r="Z127" s="11">
        <v>1029</v>
      </c>
    </row>
    <row r="128" spans="21:26" ht="15">
      <c r="U128" s="10" t="s">
        <v>294</v>
      </c>
      <c r="V128" s="10" t="s">
        <v>295</v>
      </c>
      <c r="W128" s="11">
        <v>4473</v>
      </c>
      <c r="X128" s="10" t="s">
        <v>58</v>
      </c>
      <c r="Y128" s="10" t="s">
        <v>59</v>
      </c>
      <c r="Z128" s="11">
        <v>1027</v>
      </c>
    </row>
    <row r="129" spans="21:26" ht="15">
      <c r="U129" s="10" t="s">
        <v>296</v>
      </c>
      <c r="V129" s="10" t="s">
        <v>297</v>
      </c>
      <c r="W129" s="11">
        <v>4163</v>
      </c>
      <c r="X129" s="10" t="s">
        <v>58</v>
      </c>
      <c r="Y129" s="10" t="s">
        <v>59</v>
      </c>
      <c r="Z129" s="11">
        <v>1030</v>
      </c>
    </row>
    <row r="130" spans="21:26" ht="15">
      <c r="U130" s="10" t="s">
        <v>298</v>
      </c>
      <c r="V130" s="10" t="s">
        <v>299</v>
      </c>
      <c r="W130" s="11">
        <v>4181</v>
      </c>
      <c r="X130" s="10" t="s">
        <v>58</v>
      </c>
      <c r="Y130" s="10" t="s">
        <v>59</v>
      </c>
      <c r="Z130" s="11">
        <v>1030</v>
      </c>
    </row>
    <row r="131" spans="21:26" ht="15">
      <c r="U131" s="10" t="s">
        <v>43</v>
      </c>
      <c r="V131" s="10" t="s">
        <v>300</v>
      </c>
      <c r="W131" s="11">
        <v>4235</v>
      </c>
      <c r="X131" s="10" t="s">
        <v>58</v>
      </c>
      <c r="Y131" s="10" t="s">
        <v>59</v>
      </c>
      <c r="Z131" s="11">
        <v>1027</v>
      </c>
    </row>
    <row r="132" spans="21:26" ht="15">
      <c r="U132" s="10" t="s">
        <v>301</v>
      </c>
      <c r="V132" s="10" t="s">
        <v>302</v>
      </c>
      <c r="W132" s="11">
        <v>4211</v>
      </c>
      <c r="X132" s="10" t="s">
        <v>58</v>
      </c>
      <c r="Y132" s="10" t="s">
        <v>59</v>
      </c>
      <c r="Z132" s="11">
        <v>1027</v>
      </c>
    </row>
    <row r="133" spans="21:26" ht="15">
      <c r="U133" s="10" t="s">
        <v>303</v>
      </c>
      <c r="V133" s="10" t="s">
        <v>304</v>
      </c>
      <c r="W133" s="11">
        <v>4488</v>
      </c>
      <c r="X133" s="10" t="s">
        <v>58</v>
      </c>
      <c r="Y133" s="10" t="s">
        <v>59</v>
      </c>
      <c r="Z133" s="11">
        <v>1028</v>
      </c>
    </row>
    <row r="134" spans="21:26" ht="15">
      <c r="U134" s="10" t="s">
        <v>305</v>
      </c>
      <c r="V134" s="10" t="s">
        <v>306</v>
      </c>
      <c r="W134" s="11">
        <v>4253</v>
      </c>
      <c r="X134" s="10" t="s">
        <v>58</v>
      </c>
      <c r="Y134" s="10" t="s">
        <v>59</v>
      </c>
      <c r="Z134" s="11">
        <v>1030</v>
      </c>
    </row>
    <row r="135" spans="21:26" ht="15">
      <c r="U135" s="10" t="s">
        <v>307</v>
      </c>
      <c r="V135" s="10" t="s">
        <v>308</v>
      </c>
      <c r="W135" s="11">
        <v>4379</v>
      </c>
      <c r="X135" s="10" t="s">
        <v>58</v>
      </c>
      <c r="Y135" s="10" t="s">
        <v>59</v>
      </c>
      <c r="Z135" s="11">
        <v>1031</v>
      </c>
    </row>
    <row r="136" spans="21:26" ht="15">
      <c r="U136" s="10" t="s">
        <v>309</v>
      </c>
      <c r="V136" s="10" t="s">
        <v>310</v>
      </c>
      <c r="W136" s="11">
        <v>4503</v>
      </c>
      <c r="X136" s="10" t="s">
        <v>58</v>
      </c>
      <c r="Y136" s="10" t="s">
        <v>59</v>
      </c>
      <c r="Z136" s="11">
        <v>1031</v>
      </c>
    </row>
    <row r="137" spans="21:26" ht="15">
      <c r="U137" s="10" t="s">
        <v>311</v>
      </c>
      <c r="V137" s="10" t="s">
        <v>312</v>
      </c>
      <c r="W137" s="11">
        <v>4230</v>
      </c>
      <c r="X137" s="10" t="s">
        <v>58</v>
      </c>
      <c r="Y137" s="10" t="s">
        <v>59</v>
      </c>
      <c r="Z137" s="11">
        <v>1027</v>
      </c>
    </row>
    <row r="138" spans="21:26" ht="15">
      <c r="U138" s="10" t="s">
        <v>313</v>
      </c>
      <c r="V138" s="10" t="s">
        <v>314</v>
      </c>
      <c r="W138" s="11">
        <v>4251</v>
      </c>
      <c r="X138" s="10" t="s">
        <v>58</v>
      </c>
      <c r="Y138" s="10" t="s">
        <v>59</v>
      </c>
      <c r="Z138" s="11">
        <v>1030</v>
      </c>
    </row>
    <row r="139" spans="21:26" ht="15">
      <c r="U139" s="10" t="s">
        <v>315</v>
      </c>
      <c r="V139" s="10" t="s">
        <v>316</v>
      </c>
      <c r="W139" s="11">
        <v>90090</v>
      </c>
      <c r="X139" s="10" t="s">
        <v>58</v>
      </c>
      <c r="Y139" s="10" t="s">
        <v>59</v>
      </c>
      <c r="Z139" s="11">
        <v>1026</v>
      </c>
    </row>
    <row r="140" spans="21:26" ht="15">
      <c r="U140" s="10" t="s">
        <v>317</v>
      </c>
      <c r="V140" s="10" t="s">
        <v>318</v>
      </c>
      <c r="W140" s="11">
        <v>4265</v>
      </c>
      <c r="X140" s="10" t="s">
        <v>58</v>
      </c>
      <c r="Y140" s="10" t="s">
        <v>59</v>
      </c>
      <c r="Z140" s="11">
        <v>1031</v>
      </c>
    </row>
    <row r="141" spans="21:26" ht="15">
      <c r="U141" s="10" t="s">
        <v>319</v>
      </c>
      <c r="V141" s="10" t="s">
        <v>320</v>
      </c>
      <c r="W141" s="11">
        <v>4176</v>
      </c>
      <c r="X141" s="10" t="s">
        <v>58</v>
      </c>
      <c r="Y141" s="10" t="s">
        <v>59</v>
      </c>
      <c r="Z141" s="11">
        <v>1030</v>
      </c>
    </row>
    <row r="142" spans="21:26" ht="15">
      <c r="U142" s="10" t="s">
        <v>321</v>
      </c>
      <c r="V142" s="10" t="s">
        <v>322</v>
      </c>
      <c r="W142" s="11">
        <v>4252</v>
      </c>
      <c r="X142" s="10" t="s">
        <v>58</v>
      </c>
      <c r="Y142" s="10" t="s">
        <v>59</v>
      </c>
      <c r="Z142" s="11">
        <v>1027</v>
      </c>
    </row>
    <row r="143" spans="21:26" ht="15">
      <c r="U143" s="10" t="s">
        <v>323</v>
      </c>
      <c r="V143" s="10" t="s">
        <v>324</v>
      </c>
      <c r="W143" s="11">
        <v>4457</v>
      </c>
      <c r="X143" s="10" t="s">
        <v>58</v>
      </c>
      <c r="Y143" s="10" t="s">
        <v>59</v>
      </c>
      <c r="Z143" s="11">
        <v>1027</v>
      </c>
    </row>
    <row r="144" spans="21:26" ht="15">
      <c r="U144" s="10" t="s">
        <v>325</v>
      </c>
      <c r="V144" s="10" t="s">
        <v>326</v>
      </c>
      <c r="W144" s="11">
        <v>81114</v>
      </c>
      <c r="X144" s="10" t="s">
        <v>58</v>
      </c>
      <c r="Y144" s="10" t="s">
        <v>59</v>
      </c>
      <c r="Z144" s="11">
        <v>1026</v>
      </c>
    </row>
    <row r="145" spans="21:26" ht="15">
      <c r="U145" s="10" t="s">
        <v>327</v>
      </c>
      <c r="V145" s="10" t="s">
        <v>328</v>
      </c>
      <c r="W145" s="11">
        <v>78786</v>
      </c>
      <c r="X145" s="10" t="s">
        <v>58</v>
      </c>
      <c r="Y145" s="10" t="s">
        <v>59</v>
      </c>
      <c r="Z145" s="11">
        <v>1026</v>
      </c>
    </row>
    <row r="146" spans="21:26" ht="15">
      <c r="U146" s="10" t="s">
        <v>329</v>
      </c>
      <c r="V146" s="10" t="s">
        <v>330</v>
      </c>
      <c r="W146" s="11">
        <v>4444</v>
      </c>
      <c r="X146" s="10" t="s">
        <v>58</v>
      </c>
      <c r="Y146" s="10" t="s">
        <v>59</v>
      </c>
      <c r="Z146" s="11">
        <v>1030</v>
      </c>
    </row>
    <row r="147" spans="21:26" ht="15">
      <c r="U147" s="10" t="s">
        <v>331</v>
      </c>
      <c r="V147" s="10" t="s">
        <v>332</v>
      </c>
      <c r="W147" s="11">
        <v>4262</v>
      </c>
      <c r="X147" s="10" t="s">
        <v>58</v>
      </c>
      <c r="Y147" s="10" t="s">
        <v>59</v>
      </c>
      <c r="Z147" s="11">
        <v>1031</v>
      </c>
    </row>
    <row r="148" spans="21:26" ht="15">
      <c r="U148" s="10" t="s">
        <v>333</v>
      </c>
      <c r="V148" s="10" t="s">
        <v>334</v>
      </c>
      <c r="W148" s="11">
        <v>4373</v>
      </c>
      <c r="X148" s="10" t="s">
        <v>58</v>
      </c>
      <c r="Y148" s="10" t="s">
        <v>59</v>
      </c>
      <c r="Z148" s="11">
        <v>1030</v>
      </c>
    </row>
    <row r="149" spans="21:26" ht="15">
      <c r="U149" s="10" t="s">
        <v>335</v>
      </c>
      <c r="V149" s="10" t="s">
        <v>336</v>
      </c>
      <c r="W149" s="11">
        <v>4196</v>
      </c>
      <c r="X149" s="10" t="s">
        <v>58</v>
      </c>
      <c r="Y149" s="10" t="s">
        <v>59</v>
      </c>
      <c r="Z149" s="11">
        <v>1027</v>
      </c>
    </row>
    <row r="150" spans="21:26" ht="15">
      <c r="U150" s="10" t="s">
        <v>337</v>
      </c>
      <c r="V150" s="10" t="s">
        <v>338</v>
      </c>
      <c r="W150" s="11">
        <v>4275</v>
      </c>
      <c r="X150" s="10" t="s">
        <v>58</v>
      </c>
      <c r="Y150" s="10" t="s">
        <v>59</v>
      </c>
      <c r="Z150" s="11">
        <v>1031</v>
      </c>
    </row>
    <row r="151" spans="21:26" ht="15">
      <c r="U151" s="10" t="s">
        <v>339</v>
      </c>
      <c r="V151" s="10" t="s">
        <v>340</v>
      </c>
      <c r="W151" s="11">
        <v>4255</v>
      </c>
      <c r="X151" s="10" t="s">
        <v>58</v>
      </c>
      <c r="Y151" s="10" t="s">
        <v>59</v>
      </c>
      <c r="Z151" s="11">
        <v>1030</v>
      </c>
    </row>
    <row r="152" spans="21:26" ht="15">
      <c r="U152" s="10" t="s">
        <v>341</v>
      </c>
      <c r="V152" s="10" t="s">
        <v>342</v>
      </c>
      <c r="W152" s="11">
        <v>4180</v>
      </c>
      <c r="X152" s="10" t="s">
        <v>58</v>
      </c>
      <c r="Y152" s="10" t="s">
        <v>59</v>
      </c>
      <c r="Z152" s="11">
        <v>1030</v>
      </c>
    </row>
    <row r="153" spans="21:26" ht="15">
      <c r="U153" s="10" t="s">
        <v>343</v>
      </c>
      <c r="V153" s="10" t="s">
        <v>344</v>
      </c>
      <c r="W153" s="11">
        <v>4241</v>
      </c>
      <c r="X153" s="10" t="s">
        <v>58</v>
      </c>
      <c r="Y153" s="10" t="s">
        <v>59</v>
      </c>
      <c r="Z153" s="11">
        <v>1027</v>
      </c>
    </row>
    <row r="154" spans="21:26" ht="15">
      <c r="U154" s="10" t="s">
        <v>345</v>
      </c>
      <c r="V154" s="10" t="s">
        <v>346</v>
      </c>
      <c r="W154" s="11">
        <v>4510</v>
      </c>
      <c r="X154" s="10" t="s">
        <v>58</v>
      </c>
      <c r="Y154" s="10" t="s">
        <v>59</v>
      </c>
      <c r="Z154" s="11">
        <v>1027</v>
      </c>
    </row>
    <row r="155" spans="21:26" ht="15">
      <c r="U155" s="10" t="s">
        <v>347</v>
      </c>
      <c r="V155" s="10" t="s">
        <v>348</v>
      </c>
      <c r="W155" s="11">
        <v>4460</v>
      </c>
      <c r="X155" s="10" t="s">
        <v>58</v>
      </c>
      <c r="Y155" s="10" t="s">
        <v>59</v>
      </c>
      <c r="Z155" s="11">
        <v>1031</v>
      </c>
    </row>
    <row r="156" spans="21:26" ht="15">
      <c r="U156" s="10" t="s">
        <v>349</v>
      </c>
      <c r="V156" s="10" t="s">
        <v>350</v>
      </c>
      <c r="W156" s="11">
        <v>4462</v>
      </c>
      <c r="X156" s="10" t="s">
        <v>58</v>
      </c>
      <c r="Y156" s="10" t="s">
        <v>59</v>
      </c>
      <c r="Z156" s="11">
        <v>1028</v>
      </c>
    </row>
    <row r="157" spans="21:26" ht="15">
      <c r="U157" s="10" t="s">
        <v>351</v>
      </c>
      <c r="V157" s="10" t="s">
        <v>352</v>
      </c>
      <c r="W157" s="11">
        <v>4209</v>
      </c>
      <c r="X157" s="10" t="s">
        <v>58</v>
      </c>
      <c r="Y157" s="10" t="s">
        <v>59</v>
      </c>
      <c r="Z157" s="11">
        <v>1027</v>
      </c>
    </row>
    <row r="158" spans="21:26" ht="15">
      <c r="U158" s="10" t="s">
        <v>353</v>
      </c>
      <c r="V158" s="10" t="s">
        <v>354</v>
      </c>
      <c r="W158" s="11">
        <v>4369</v>
      </c>
      <c r="X158" s="10" t="s">
        <v>58</v>
      </c>
      <c r="Y158" s="10" t="s">
        <v>59</v>
      </c>
      <c r="Z158" s="11">
        <v>1027</v>
      </c>
    </row>
    <row r="159" spans="21:26" ht="15">
      <c r="U159" s="10" t="s">
        <v>355</v>
      </c>
      <c r="V159" s="10" t="s">
        <v>356</v>
      </c>
      <c r="W159" s="11">
        <v>4186</v>
      </c>
      <c r="X159" s="10" t="s">
        <v>58</v>
      </c>
      <c r="Y159" s="10" t="s">
        <v>59</v>
      </c>
      <c r="Z159" s="11">
        <v>1031</v>
      </c>
    </row>
    <row r="160" spans="21:26" ht="15">
      <c r="U160" s="10" t="s">
        <v>357</v>
      </c>
      <c r="V160" s="10" t="s">
        <v>358</v>
      </c>
      <c r="W160" s="11">
        <v>4283</v>
      </c>
      <c r="X160" s="10" t="s">
        <v>58</v>
      </c>
      <c r="Y160" s="10" t="s">
        <v>59</v>
      </c>
      <c r="Z160" s="11">
        <v>1031</v>
      </c>
    </row>
    <row r="161" spans="21:26" ht="15">
      <c r="U161" s="10" t="s">
        <v>359</v>
      </c>
      <c r="V161" s="10" t="s">
        <v>360</v>
      </c>
      <c r="W161" s="11">
        <v>4237</v>
      </c>
      <c r="X161" s="10" t="s">
        <v>58</v>
      </c>
      <c r="Y161" s="10" t="s">
        <v>59</v>
      </c>
      <c r="Z161" s="11">
        <v>1027</v>
      </c>
    </row>
    <row r="162" spans="21:26" ht="15">
      <c r="U162" s="10" t="s">
        <v>361</v>
      </c>
      <c r="V162" s="10" t="s">
        <v>362</v>
      </c>
      <c r="W162" s="11">
        <v>4256</v>
      </c>
      <c r="X162" s="10" t="s">
        <v>58</v>
      </c>
      <c r="Y162" s="10" t="s">
        <v>59</v>
      </c>
      <c r="Z162" s="11">
        <v>1031</v>
      </c>
    </row>
    <row r="163" spans="21:26" ht="15">
      <c r="U163" s="10" t="s">
        <v>363</v>
      </c>
      <c r="V163" s="10" t="s">
        <v>364</v>
      </c>
      <c r="W163" s="11">
        <v>4286</v>
      </c>
      <c r="X163" s="10" t="s">
        <v>58</v>
      </c>
      <c r="Y163" s="10" t="s">
        <v>59</v>
      </c>
      <c r="Z163" s="11">
        <v>1028</v>
      </c>
    </row>
    <row r="164" spans="21:26" ht="15">
      <c r="U164" s="10" t="s">
        <v>365</v>
      </c>
      <c r="V164" s="10" t="s">
        <v>366</v>
      </c>
      <c r="W164" s="11">
        <v>4452</v>
      </c>
      <c r="X164" s="10" t="s">
        <v>58</v>
      </c>
      <c r="Y164" s="10" t="s">
        <v>59</v>
      </c>
      <c r="Z164" s="11">
        <v>1031</v>
      </c>
    </row>
    <row r="165" spans="21:26" ht="15">
      <c r="U165" s="10" t="s">
        <v>367</v>
      </c>
      <c r="V165" s="10" t="s">
        <v>368</v>
      </c>
      <c r="W165" s="11">
        <v>4401</v>
      </c>
      <c r="X165" s="10" t="s">
        <v>58</v>
      </c>
      <c r="Y165" s="10" t="s">
        <v>59</v>
      </c>
      <c r="Z165" s="11">
        <v>1029</v>
      </c>
    </row>
    <row r="166" spans="21:26" ht="15">
      <c r="U166" s="10" t="s">
        <v>369</v>
      </c>
      <c r="V166" s="10" t="s">
        <v>370</v>
      </c>
      <c r="W166" s="11">
        <v>89380</v>
      </c>
      <c r="X166" s="10" t="s">
        <v>58</v>
      </c>
      <c r="Y166" s="10" t="s">
        <v>59</v>
      </c>
      <c r="Z166" s="11">
        <v>1026</v>
      </c>
    </row>
    <row r="167" spans="21:26" ht="15">
      <c r="U167" s="10" t="s">
        <v>371</v>
      </c>
      <c r="V167" s="10" t="s">
        <v>372</v>
      </c>
      <c r="W167" s="11">
        <v>4220</v>
      </c>
      <c r="X167" s="10" t="s">
        <v>58</v>
      </c>
      <c r="Y167" s="10" t="s">
        <v>59</v>
      </c>
      <c r="Z167" s="11">
        <v>1027</v>
      </c>
    </row>
    <row r="168" spans="21:26" ht="15">
      <c r="U168" s="10" t="s">
        <v>373</v>
      </c>
      <c r="V168" s="10" t="s">
        <v>374</v>
      </c>
      <c r="W168" s="11">
        <v>4436</v>
      </c>
      <c r="X168" s="10" t="s">
        <v>58</v>
      </c>
      <c r="Y168" s="10" t="s">
        <v>59</v>
      </c>
      <c r="Z168" s="11">
        <v>1029</v>
      </c>
    </row>
    <row r="169" spans="21:26" ht="15">
      <c r="U169" s="10" t="s">
        <v>375</v>
      </c>
      <c r="V169" s="10" t="s">
        <v>376</v>
      </c>
      <c r="W169" s="11">
        <v>4214</v>
      </c>
      <c r="X169" s="10" t="s">
        <v>58</v>
      </c>
      <c r="Y169" s="10" t="s">
        <v>59</v>
      </c>
      <c r="Z169" s="11">
        <v>1030</v>
      </c>
    </row>
    <row r="170" spans="21:26" ht="15">
      <c r="U170" s="10" t="s">
        <v>377</v>
      </c>
      <c r="V170" s="10" t="s">
        <v>378</v>
      </c>
      <c r="W170" s="11">
        <v>4390</v>
      </c>
      <c r="X170" s="10" t="s">
        <v>58</v>
      </c>
      <c r="Y170" s="10" t="s">
        <v>59</v>
      </c>
      <c r="Z170" s="11">
        <v>1027</v>
      </c>
    </row>
    <row r="171" spans="21:26" ht="15">
      <c r="U171" s="10" t="s">
        <v>379</v>
      </c>
      <c r="V171" s="10" t="s">
        <v>380</v>
      </c>
      <c r="W171" s="11">
        <v>4188</v>
      </c>
      <c r="X171" s="10" t="s">
        <v>58</v>
      </c>
      <c r="Y171" s="10" t="s">
        <v>59</v>
      </c>
      <c r="Z171" s="11">
        <v>1030</v>
      </c>
    </row>
    <row r="172" spans="21:26" ht="15">
      <c r="U172" s="10" t="s">
        <v>381</v>
      </c>
      <c r="V172" s="10" t="s">
        <v>382</v>
      </c>
      <c r="W172" s="11">
        <v>4466</v>
      </c>
      <c r="X172" s="10" t="s">
        <v>58</v>
      </c>
      <c r="Y172" s="10" t="s">
        <v>59</v>
      </c>
      <c r="Z172" s="11">
        <v>1027</v>
      </c>
    </row>
    <row r="173" spans="21:26" ht="15">
      <c r="U173" s="10" t="s">
        <v>383</v>
      </c>
      <c r="V173" s="10" t="s">
        <v>384</v>
      </c>
      <c r="W173" s="11">
        <v>4511</v>
      </c>
      <c r="X173" s="10" t="s">
        <v>58</v>
      </c>
      <c r="Y173" s="10" t="s">
        <v>59</v>
      </c>
      <c r="Z173" s="11">
        <v>1031</v>
      </c>
    </row>
    <row r="174" spans="21:26" ht="15">
      <c r="U174" s="10" t="s">
        <v>385</v>
      </c>
      <c r="V174" s="10" t="s">
        <v>386</v>
      </c>
      <c r="W174" s="11">
        <v>4245</v>
      </c>
      <c r="X174" s="10" t="s">
        <v>58</v>
      </c>
      <c r="Y174" s="10" t="s">
        <v>59</v>
      </c>
      <c r="Z174" s="11">
        <v>1027</v>
      </c>
    </row>
    <row r="175" spans="21:26" ht="15">
      <c r="U175" s="10" t="s">
        <v>387</v>
      </c>
      <c r="V175" s="10" t="s">
        <v>388</v>
      </c>
      <c r="W175" s="11">
        <v>4386</v>
      </c>
      <c r="X175" s="10" t="s">
        <v>58</v>
      </c>
      <c r="Y175" s="10" t="s">
        <v>59</v>
      </c>
      <c r="Z175" s="11">
        <v>1029</v>
      </c>
    </row>
    <row r="176" spans="21:26" ht="15">
      <c r="U176" s="10" t="s">
        <v>389</v>
      </c>
      <c r="V176" s="10" t="s">
        <v>390</v>
      </c>
      <c r="W176" s="11">
        <v>4438</v>
      </c>
      <c r="X176" s="10" t="s">
        <v>58</v>
      </c>
      <c r="Y176" s="10" t="s">
        <v>59</v>
      </c>
      <c r="Z176" s="11">
        <v>1027</v>
      </c>
    </row>
    <row r="177" spans="21:26" ht="15">
      <c r="U177" s="10" t="s">
        <v>391</v>
      </c>
      <c r="V177" s="10" t="s">
        <v>392</v>
      </c>
      <c r="W177" s="11">
        <v>4159</v>
      </c>
      <c r="X177" s="10" t="s">
        <v>58</v>
      </c>
      <c r="Y177" s="10" t="s">
        <v>59</v>
      </c>
      <c r="Z177" s="11">
        <v>1027</v>
      </c>
    </row>
    <row r="178" spans="21:26" ht="15">
      <c r="U178" s="10" t="s">
        <v>393</v>
      </c>
      <c r="V178" s="10" t="s">
        <v>394</v>
      </c>
      <c r="W178" s="11">
        <v>4447</v>
      </c>
      <c r="X178" s="10" t="s">
        <v>58</v>
      </c>
      <c r="Y178" s="10" t="s">
        <v>59</v>
      </c>
      <c r="Z178" s="11">
        <v>1031</v>
      </c>
    </row>
    <row r="179" spans="21:26" ht="15">
      <c r="U179" s="10" t="s">
        <v>395</v>
      </c>
      <c r="V179" s="10" t="s">
        <v>396</v>
      </c>
      <c r="W179" s="11">
        <v>4417</v>
      </c>
      <c r="X179" s="10" t="s">
        <v>58</v>
      </c>
      <c r="Y179" s="10" t="s">
        <v>59</v>
      </c>
      <c r="Z179" s="11">
        <v>1030</v>
      </c>
    </row>
    <row r="180" spans="21:26" ht="15">
      <c r="U180" s="10" t="s">
        <v>397</v>
      </c>
      <c r="V180" s="10" t="s">
        <v>398</v>
      </c>
      <c r="W180" s="11">
        <v>4257</v>
      </c>
      <c r="X180" s="10" t="s">
        <v>58</v>
      </c>
      <c r="Y180" s="10" t="s">
        <v>59</v>
      </c>
      <c r="Z180" s="11">
        <v>1031</v>
      </c>
    </row>
    <row r="181" spans="21:26" ht="15">
      <c r="U181" s="10" t="s">
        <v>399</v>
      </c>
      <c r="V181" s="10" t="s">
        <v>400</v>
      </c>
      <c r="W181" s="11">
        <v>4279</v>
      </c>
      <c r="X181" s="10" t="s">
        <v>58</v>
      </c>
      <c r="Y181" s="10" t="s">
        <v>59</v>
      </c>
      <c r="Z181" s="11">
        <v>1031</v>
      </c>
    </row>
    <row r="182" spans="21:26" ht="15">
      <c r="U182" s="10" t="s">
        <v>401</v>
      </c>
      <c r="V182" s="10" t="s">
        <v>402</v>
      </c>
      <c r="W182" s="11">
        <v>4155</v>
      </c>
      <c r="X182" s="10" t="s">
        <v>58</v>
      </c>
      <c r="Y182" s="10" t="s">
        <v>59</v>
      </c>
      <c r="Z182" s="11">
        <v>1027</v>
      </c>
    </row>
    <row r="183" spans="21:26" ht="15">
      <c r="U183" s="10" t="s">
        <v>403</v>
      </c>
      <c r="V183" s="10" t="s">
        <v>404</v>
      </c>
      <c r="W183" s="11">
        <v>4182</v>
      </c>
      <c r="X183" s="10" t="s">
        <v>58</v>
      </c>
      <c r="Y183" s="10" t="s">
        <v>59</v>
      </c>
      <c r="Z183" s="11">
        <v>1030</v>
      </c>
    </row>
    <row r="184" spans="21:26" ht="15">
      <c r="U184" s="10" t="s">
        <v>405</v>
      </c>
      <c r="V184" s="10" t="s">
        <v>406</v>
      </c>
      <c r="W184" s="11">
        <v>4449</v>
      </c>
      <c r="X184" s="10" t="s">
        <v>58</v>
      </c>
      <c r="Y184" s="10" t="s">
        <v>59</v>
      </c>
      <c r="Z184" s="11">
        <v>1031</v>
      </c>
    </row>
    <row r="185" spans="21:26" ht="15">
      <c r="U185" s="10" t="s">
        <v>407</v>
      </c>
      <c r="V185" s="10" t="s">
        <v>408</v>
      </c>
      <c r="W185" s="11">
        <v>4254</v>
      </c>
      <c r="X185" s="10" t="s">
        <v>58</v>
      </c>
      <c r="Y185" s="10" t="s">
        <v>59</v>
      </c>
      <c r="Z185" s="11">
        <v>1027</v>
      </c>
    </row>
    <row r="186" spans="21:26" ht="15">
      <c r="U186" s="10" t="s">
        <v>409</v>
      </c>
      <c r="V186" s="10" t="s">
        <v>410</v>
      </c>
      <c r="W186" s="11">
        <v>4218</v>
      </c>
      <c r="X186" s="10" t="s">
        <v>58</v>
      </c>
      <c r="Y186" s="10" t="s">
        <v>59</v>
      </c>
      <c r="Z186" s="11">
        <v>1027</v>
      </c>
    </row>
    <row r="187" spans="21:26" ht="15">
      <c r="U187" s="10" t="s">
        <v>411</v>
      </c>
      <c r="V187" s="10" t="s">
        <v>412</v>
      </c>
      <c r="W187" s="11">
        <v>4411</v>
      </c>
      <c r="X187" s="10" t="s">
        <v>58</v>
      </c>
      <c r="Y187" s="10" t="s">
        <v>59</v>
      </c>
      <c r="Z187" s="11">
        <v>1027</v>
      </c>
    </row>
    <row r="188" spans="21:26" ht="15">
      <c r="U188" s="10" t="s">
        <v>413</v>
      </c>
      <c r="V188" s="10" t="s">
        <v>414</v>
      </c>
      <c r="W188" s="11">
        <v>4514</v>
      </c>
      <c r="X188" s="10" t="s">
        <v>58</v>
      </c>
      <c r="Y188" s="10" t="s">
        <v>59</v>
      </c>
      <c r="Z188" s="11">
        <v>1031</v>
      </c>
    </row>
    <row r="189" spans="21:26" ht="15">
      <c r="U189" s="10" t="s">
        <v>415</v>
      </c>
      <c r="V189" s="10" t="s">
        <v>416</v>
      </c>
      <c r="W189" s="11">
        <v>4210</v>
      </c>
      <c r="X189" s="10" t="s">
        <v>58</v>
      </c>
      <c r="Y189" s="10" t="s">
        <v>59</v>
      </c>
      <c r="Z189" s="11">
        <v>1027</v>
      </c>
    </row>
    <row r="190" spans="21:26" ht="15">
      <c r="U190" s="10" t="s">
        <v>417</v>
      </c>
      <c r="V190" s="10" t="s">
        <v>418</v>
      </c>
      <c r="W190" s="11">
        <v>4414</v>
      </c>
      <c r="X190" s="10" t="s">
        <v>58</v>
      </c>
      <c r="Y190" s="10" t="s">
        <v>59</v>
      </c>
      <c r="Z190" s="11">
        <v>1030</v>
      </c>
    </row>
    <row r="191" spans="21:26" ht="15">
      <c r="U191" s="10" t="s">
        <v>419</v>
      </c>
      <c r="V191" s="10" t="s">
        <v>420</v>
      </c>
      <c r="W191" s="11">
        <v>4172</v>
      </c>
      <c r="X191" s="10" t="s">
        <v>58</v>
      </c>
      <c r="Y191" s="10" t="s">
        <v>59</v>
      </c>
      <c r="Z191" s="11">
        <v>1027</v>
      </c>
    </row>
    <row r="192" spans="21:26" ht="15">
      <c r="U192" s="10" t="s">
        <v>421</v>
      </c>
      <c r="V192" s="10" t="s">
        <v>422</v>
      </c>
      <c r="W192" s="11">
        <v>4156</v>
      </c>
      <c r="X192" s="10" t="s">
        <v>58</v>
      </c>
      <c r="Y192" s="10" t="s">
        <v>59</v>
      </c>
      <c r="Z192" s="11">
        <v>1027</v>
      </c>
    </row>
    <row r="193" spans="21:26" ht="15">
      <c r="U193" s="10" t="s">
        <v>423</v>
      </c>
      <c r="V193" s="10" t="s">
        <v>424</v>
      </c>
      <c r="W193" s="11">
        <v>85848</v>
      </c>
      <c r="X193" s="10" t="s">
        <v>58</v>
      </c>
      <c r="Y193" s="10" t="s">
        <v>59</v>
      </c>
      <c r="Z193" s="11">
        <v>1029</v>
      </c>
    </row>
    <row r="194" spans="21:26" ht="15">
      <c r="U194" s="10" t="s">
        <v>425</v>
      </c>
      <c r="V194" s="10" t="s">
        <v>426</v>
      </c>
      <c r="W194" s="11">
        <v>4459</v>
      </c>
      <c r="X194" s="10" t="s">
        <v>58</v>
      </c>
      <c r="Y194" s="10" t="s">
        <v>59</v>
      </c>
      <c r="Z194" s="11">
        <v>1030</v>
      </c>
    </row>
    <row r="195" spans="21:26" ht="15">
      <c r="U195" s="10" t="s">
        <v>427</v>
      </c>
      <c r="V195" s="10" t="s">
        <v>428</v>
      </c>
      <c r="W195" s="11">
        <v>4458</v>
      </c>
      <c r="X195" s="10" t="s">
        <v>58</v>
      </c>
      <c r="Y195" s="10" t="s">
        <v>59</v>
      </c>
      <c r="Z195" s="11">
        <v>1027</v>
      </c>
    </row>
    <row r="196" spans="21:26" ht="15">
      <c r="U196" s="10" t="s">
        <v>429</v>
      </c>
      <c r="V196" s="10" t="s">
        <v>430</v>
      </c>
      <c r="W196" s="11">
        <v>4454</v>
      </c>
      <c r="X196" s="10" t="s">
        <v>58</v>
      </c>
      <c r="Y196" s="10" t="s">
        <v>59</v>
      </c>
      <c r="Z196" s="11">
        <v>1028</v>
      </c>
    </row>
    <row r="197" spans="21:26" ht="15">
      <c r="U197" s="10" t="s">
        <v>431</v>
      </c>
      <c r="V197" s="10" t="s">
        <v>432</v>
      </c>
      <c r="W197" s="11">
        <v>4240</v>
      </c>
      <c r="X197" s="10" t="s">
        <v>58</v>
      </c>
      <c r="Y197" s="10" t="s">
        <v>59</v>
      </c>
      <c r="Z197" s="11">
        <v>1027</v>
      </c>
    </row>
    <row r="198" spans="21:26" ht="15">
      <c r="U198" s="10" t="s">
        <v>433</v>
      </c>
      <c r="V198" s="10" t="s">
        <v>434</v>
      </c>
      <c r="W198" s="11">
        <v>4467</v>
      </c>
      <c r="X198" s="10" t="s">
        <v>58</v>
      </c>
      <c r="Y198" s="10" t="s">
        <v>59</v>
      </c>
      <c r="Z198" s="11">
        <v>1027</v>
      </c>
    </row>
    <row r="199" spans="21:26" ht="15">
      <c r="U199" s="10" t="s">
        <v>435</v>
      </c>
      <c r="V199" s="10" t="s">
        <v>436</v>
      </c>
      <c r="W199" s="11">
        <v>4472</v>
      </c>
      <c r="X199" s="10" t="s">
        <v>58</v>
      </c>
      <c r="Y199" s="10" t="s">
        <v>59</v>
      </c>
      <c r="Z199" s="11">
        <v>1027</v>
      </c>
    </row>
    <row r="200" spans="21:26" ht="15">
      <c r="U200" s="10" t="s">
        <v>437</v>
      </c>
      <c r="V200" s="10" t="s">
        <v>438</v>
      </c>
      <c r="W200" s="11">
        <v>4250</v>
      </c>
      <c r="X200" s="10" t="s">
        <v>58</v>
      </c>
      <c r="Y200" s="10" t="s">
        <v>59</v>
      </c>
      <c r="Z200" s="11">
        <v>1030</v>
      </c>
    </row>
    <row r="201" spans="21:26" ht="15">
      <c r="U201" s="10" t="s">
        <v>439</v>
      </c>
      <c r="V201" s="10" t="s">
        <v>440</v>
      </c>
      <c r="W201" s="11">
        <v>4393</v>
      </c>
      <c r="X201" s="10" t="s">
        <v>58</v>
      </c>
      <c r="Y201" s="10" t="s">
        <v>59</v>
      </c>
      <c r="Z201" s="11">
        <v>1027</v>
      </c>
    </row>
    <row r="202" spans="21:26" ht="15">
      <c r="U202" s="10" t="s">
        <v>441</v>
      </c>
      <c r="V202" s="10" t="s">
        <v>442</v>
      </c>
      <c r="W202" s="11">
        <v>4175</v>
      </c>
      <c r="X202" s="10" t="s">
        <v>58</v>
      </c>
      <c r="Y202" s="10" t="s">
        <v>59</v>
      </c>
      <c r="Z202" s="11">
        <v>1027</v>
      </c>
    </row>
    <row r="203" spans="21:26" ht="15">
      <c r="U203" s="10" t="s">
        <v>443</v>
      </c>
      <c r="V203" s="10" t="s">
        <v>444</v>
      </c>
      <c r="W203" s="11">
        <v>4478</v>
      </c>
      <c r="X203" s="10" t="s">
        <v>58</v>
      </c>
      <c r="Y203" s="10" t="s">
        <v>59</v>
      </c>
      <c r="Z203" s="11">
        <v>1030</v>
      </c>
    </row>
    <row r="204" spans="21:26" ht="15">
      <c r="U204" s="10" t="s">
        <v>445</v>
      </c>
      <c r="V204" s="10" t="s">
        <v>446</v>
      </c>
      <c r="W204" s="11">
        <v>4391</v>
      </c>
      <c r="X204" s="10" t="s">
        <v>58</v>
      </c>
      <c r="Y204" s="10" t="s">
        <v>59</v>
      </c>
      <c r="Z204" s="11">
        <v>1027</v>
      </c>
    </row>
    <row r="205" spans="21:26" ht="15">
      <c r="U205" s="10" t="s">
        <v>447</v>
      </c>
      <c r="V205" s="10" t="s">
        <v>448</v>
      </c>
      <c r="W205" s="11">
        <v>4222</v>
      </c>
      <c r="X205" s="10" t="s">
        <v>58</v>
      </c>
      <c r="Y205" s="10" t="s">
        <v>59</v>
      </c>
      <c r="Z205" s="11">
        <v>1030</v>
      </c>
    </row>
    <row r="206" spans="21:26" ht="15">
      <c r="U206" s="10" t="s">
        <v>449</v>
      </c>
      <c r="V206" s="10" t="s">
        <v>450</v>
      </c>
      <c r="W206" s="11">
        <v>4500</v>
      </c>
      <c r="X206" s="10" t="s">
        <v>58</v>
      </c>
      <c r="Y206" s="10" t="s">
        <v>59</v>
      </c>
      <c r="Z206" s="11">
        <v>1031</v>
      </c>
    </row>
    <row r="207" spans="21:26" ht="15">
      <c r="U207" s="10" t="s">
        <v>451</v>
      </c>
      <c r="V207" s="10" t="s">
        <v>452</v>
      </c>
      <c r="W207" s="11">
        <v>4461</v>
      </c>
      <c r="X207" s="10" t="s">
        <v>58</v>
      </c>
      <c r="Y207" s="10" t="s">
        <v>59</v>
      </c>
      <c r="Z207" s="11">
        <v>1031</v>
      </c>
    </row>
    <row r="208" spans="21:26" ht="15">
      <c r="U208" s="10" t="s">
        <v>453</v>
      </c>
      <c r="V208" s="10" t="s">
        <v>454</v>
      </c>
      <c r="W208" s="11">
        <v>4173</v>
      </c>
      <c r="X208" s="10" t="s">
        <v>58</v>
      </c>
      <c r="Y208" s="10" t="s">
        <v>59</v>
      </c>
      <c r="Z208" s="11">
        <v>1027</v>
      </c>
    </row>
    <row r="209" spans="21:26" ht="15">
      <c r="U209" s="10" t="s">
        <v>455</v>
      </c>
      <c r="V209" s="10" t="s">
        <v>456</v>
      </c>
      <c r="W209" s="11">
        <v>4153</v>
      </c>
      <c r="X209" s="10" t="s">
        <v>58</v>
      </c>
      <c r="Y209" s="10" t="s">
        <v>59</v>
      </c>
      <c r="Z209" s="11">
        <v>1027</v>
      </c>
    </row>
    <row r="210" spans="21:26" ht="15">
      <c r="U210" s="10" t="s">
        <v>457</v>
      </c>
      <c r="V210" s="10" t="s">
        <v>458</v>
      </c>
      <c r="W210" s="11">
        <v>4451</v>
      </c>
      <c r="X210" s="10" t="s">
        <v>58</v>
      </c>
      <c r="Y210" s="10" t="s">
        <v>59</v>
      </c>
      <c r="Z210" s="11">
        <v>1031</v>
      </c>
    </row>
    <row r="211" spans="21:26" ht="15">
      <c r="U211" s="10" t="s">
        <v>459</v>
      </c>
      <c r="V211" s="10" t="s">
        <v>460</v>
      </c>
      <c r="W211" s="11">
        <v>4407</v>
      </c>
      <c r="X211" s="10" t="s">
        <v>58</v>
      </c>
      <c r="Y211" s="10" t="s">
        <v>59</v>
      </c>
      <c r="Z211" s="11">
        <v>1027</v>
      </c>
    </row>
    <row r="212" spans="21:26" ht="15">
      <c r="U212" s="10" t="s">
        <v>461</v>
      </c>
      <c r="V212" s="10" t="s">
        <v>462</v>
      </c>
      <c r="W212" s="11">
        <v>4440</v>
      </c>
      <c r="X212" s="10" t="s">
        <v>58</v>
      </c>
      <c r="Y212" s="10" t="s">
        <v>59</v>
      </c>
      <c r="Z212" s="11">
        <v>1027</v>
      </c>
    </row>
    <row r="213" spans="21:26" ht="15">
      <c r="U213" s="10" t="s">
        <v>463</v>
      </c>
      <c r="V213" s="10" t="s">
        <v>464</v>
      </c>
      <c r="W213" s="11">
        <v>4408</v>
      </c>
      <c r="X213" s="10" t="s">
        <v>58</v>
      </c>
      <c r="Y213" s="10" t="s">
        <v>59</v>
      </c>
      <c r="Z213" s="11">
        <v>1027</v>
      </c>
    </row>
    <row r="214" spans="21:26" ht="15">
      <c r="U214" s="10" t="s">
        <v>465</v>
      </c>
      <c r="V214" s="10" t="s">
        <v>466</v>
      </c>
      <c r="W214" s="11">
        <v>4258</v>
      </c>
      <c r="X214" s="10" t="s">
        <v>58</v>
      </c>
      <c r="Y214" s="10" t="s">
        <v>59</v>
      </c>
      <c r="Z214" s="11">
        <v>1031</v>
      </c>
    </row>
    <row r="215" spans="21:26" ht="15">
      <c r="U215" s="10" t="s">
        <v>467</v>
      </c>
      <c r="V215" s="10" t="s">
        <v>468</v>
      </c>
      <c r="W215" s="11">
        <v>4287</v>
      </c>
      <c r="X215" s="10" t="s">
        <v>58</v>
      </c>
      <c r="Y215" s="10" t="s">
        <v>59</v>
      </c>
      <c r="Z215" s="11">
        <v>1028</v>
      </c>
    </row>
    <row r="216" spans="21:26" ht="15">
      <c r="U216" s="10" t="s">
        <v>469</v>
      </c>
      <c r="V216" s="10" t="s">
        <v>470</v>
      </c>
      <c r="W216" s="11">
        <v>4219</v>
      </c>
      <c r="X216" s="10" t="s">
        <v>58</v>
      </c>
      <c r="Y216" s="10" t="s">
        <v>59</v>
      </c>
      <c r="Z216" s="11">
        <v>1027</v>
      </c>
    </row>
    <row r="217" spans="21:26" ht="15">
      <c r="U217" s="10" t="s">
        <v>471</v>
      </c>
      <c r="V217" s="10" t="s">
        <v>472</v>
      </c>
      <c r="W217" s="11">
        <v>4264</v>
      </c>
      <c r="X217" s="10" t="s">
        <v>58</v>
      </c>
      <c r="Y217" s="10" t="s">
        <v>59</v>
      </c>
      <c r="Z217" s="11">
        <v>1031</v>
      </c>
    </row>
    <row r="218" spans="21:26" ht="15">
      <c r="U218" s="10" t="s">
        <v>473</v>
      </c>
      <c r="V218" s="10" t="s">
        <v>474</v>
      </c>
      <c r="W218" s="11">
        <v>4288</v>
      </c>
      <c r="X218" s="10" t="s">
        <v>58</v>
      </c>
      <c r="Y218" s="10" t="s">
        <v>59</v>
      </c>
      <c r="Z218" s="11">
        <v>1028</v>
      </c>
    </row>
    <row r="219" spans="21:26" ht="15">
      <c r="U219" s="10" t="s">
        <v>475</v>
      </c>
      <c r="V219" s="10" t="s">
        <v>476</v>
      </c>
      <c r="W219" s="11">
        <v>4450</v>
      </c>
      <c r="X219" s="10" t="s">
        <v>58</v>
      </c>
      <c r="Y219" s="10" t="s">
        <v>59</v>
      </c>
      <c r="Z219" s="11">
        <v>1031</v>
      </c>
    </row>
    <row r="220" spans="21:26" ht="15">
      <c r="U220" s="10" t="s">
        <v>477</v>
      </c>
      <c r="V220" s="10" t="s">
        <v>478</v>
      </c>
      <c r="W220" s="11">
        <v>4168</v>
      </c>
      <c r="X220" s="10" t="s">
        <v>58</v>
      </c>
      <c r="Y220" s="10" t="s">
        <v>59</v>
      </c>
      <c r="Z220" s="11">
        <v>1027</v>
      </c>
    </row>
    <row r="221" spans="21:26" ht="15">
      <c r="U221" s="10" t="s">
        <v>479</v>
      </c>
      <c r="V221" s="10" t="s">
        <v>480</v>
      </c>
      <c r="W221" s="11">
        <v>4215</v>
      </c>
      <c r="X221" s="10" t="s">
        <v>58</v>
      </c>
      <c r="Y221" s="10" t="s">
        <v>59</v>
      </c>
      <c r="Z221" s="11">
        <v>1030</v>
      </c>
    </row>
    <row r="222" spans="21:26" ht="15">
      <c r="U222" s="10" t="s">
        <v>481</v>
      </c>
      <c r="V222" s="10" t="s">
        <v>482</v>
      </c>
      <c r="W222" s="11">
        <v>4376</v>
      </c>
      <c r="X222" s="10" t="s">
        <v>58</v>
      </c>
      <c r="Y222" s="10" t="s">
        <v>59</v>
      </c>
      <c r="Z222" s="11">
        <v>1031</v>
      </c>
    </row>
    <row r="223" spans="21:26" ht="15">
      <c r="U223" s="10" t="s">
        <v>483</v>
      </c>
      <c r="V223" s="10" t="s">
        <v>484</v>
      </c>
      <c r="W223" s="11">
        <v>4197</v>
      </c>
      <c r="X223" s="10" t="s">
        <v>58</v>
      </c>
      <c r="Y223" s="10" t="s">
        <v>59</v>
      </c>
      <c r="Z223" s="11">
        <v>1027</v>
      </c>
    </row>
    <row r="224" spans="21:26" ht="15">
      <c r="U224" s="10" t="s">
        <v>485</v>
      </c>
      <c r="V224" s="10" t="s">
        <v>486</v>
      </c>
      <c r="W224" s="11">
        <v>4403</v>
      </c>
      <c r="X224" s="10" t="s">
        <v>58</v>
      </c>
      <c r="Y224" s="10" t="s">
        <v>59</v>
      </c>
      <c r="Z224" s="11">
        <v>1027</v>
      </c>
    </row>
    <row r="225" spans="21:26" ht="15">
      <c r="U225" s="10" t="s">
        <v>487</v>
      </c>
      <c r="V225" s="10" t="s">
        <v>488</v>
      </c>
      <c r="W225" s="11">
        <v>4277</v>
      </c>
      <c r="X225" s="10" t="s">
        <v>58</v>
      </c>
      <c r="Y225" s="10" t="s">
        <v>59</v>
      </c>
      <c r="Z225" s="11">
        <v>1031</v>
      </c>
    </row>
    <row r="226" spans="21:26" ht="15">
      <c r="U226" s="10" t="s">
        <v>489</v>
      </c>
      <c r="V226" s="10" t="s">
        <v>490</v>
      </c>
      <c r="W226" s="11">
        <v>4413</v>
      </c>
      <c r="X226" s="10" t="s">
        <v>58</v>
      </c>
      <c r="Y226" s="10" t="s">
        <v>59</v>
      </c>
      <c r="Z226" s="11">
        <v>1027</v>
      </c>
    </row>
    <row r="227" spans="21:26" ht="15">
      <c r="U227" s="10" t="s">
        <v>491</v>
      </c>
      <c r="V227" s="10" t="s">
        <v>492</v>
      </c>
      <c r="W227" s="11">
        <v>4380</v>
      </c>
      <c r="X227" s="10" t="s">
        <v>58</v>
      </c>
      <c r="Y227" s="10" t="s">
        <v>59</v>
      </c>
      <c r="Z227" s="11">
        <v>1030</v>
      </c>
    </row>
    <row r="228" spans="21:26" ht="15">
      <c r="U228" s="10" t="s">
        <v>493</v>
      </c>
      <c r="V228" s="10" t="s">
        <v>494</v>
      </c>
      <c r="W228" s="11">
        <v>79397</v>
      </c>
      <c r="X228" s="10" t="s">
        <v>58</v>
      </c>
      <c r="Y228" s="10" t="s">
        <v>59</v>
      </c>
      <c r="Z228" s="11">
        <v>1026</v>
      </c>
    </row>
    <row r="229" spans="21:26" ht="15">
      <c r="U229" s="10" t="s">
        <v>495</v>
      </c>
      <c r="V229" s="10" t="s">
        <v>496</v>
      </c>
      <c r="W229" s="11">
        <v>4190</v>
      </c>
      <c r="X229" s="10" t="s">
        <v>58</v>
      </c>
      <c r="Y229" s="10" t="s">
        <v>59</v>
      </c>
      <c r="Z229" s="11">
        <v>1028</v>
      </c>
    </row>
    <row r="230" spans="21:26" ht="15">
      <c r="U230" s="10" t="s">
        <v>497</v>
      </c>
      <c r="V230" s="10" t="s">
        <v>498</v>
      </c>
      <c r="W230" s="11">
        <v>4162</v>
      </c>
      <c r="X230" s="10" t="s">
        <v>58</v>
      </c>
      <c r="Y230" s="10" t="s">
        <v>59</v>
      </c>
      <c r="Z230" s="11">
        <v>1030</v>
      </c>
    </row>
    <row r="231" spans="21:26" ht="15">
      <c r="U231" s="10" t="s">
        <v>499</v>
      </c>
      <c r="V231" s="10" t="s">
        <v>500</v>
      </c>
      <c r="W231" s="11">
        <v>4476</v>
      </c>
      <c r="X231" s="10" t="s">
        <v>58</v>
      </c>
      <c r="Y231" s="10" t="s">
        <v>59</v>
      </c>
      <c r="Z231" s="11">
        <v>1030</v>
      </c>
    </row>
    <row r="232" spans="21:26" ht="15">
      <c r="U232" s="10" t="s">
        <v>501</v>
      </c>
      <c r="V232" s="10" t="s">
        <v>502</v>
      </c>
      <c r="W232" s="11">
        <v>4260</v>
      </c>
      <c r="X232" s="10" t="s">
        <v>58</v>
      </c>
      <c r="Y232" s="10" t="s">
        <v>59</v>
      </c>
      <c r="Z232" s="11">
        <v>1031</v>
      </c>
    </row>
    <row r="233" spans="21:26" ht="15">
      <c r="U233" s="10" t="s">
        <v>503</v>
      </c>
      <c r="V233" s="10" t="s">
        <v>504</v>
      </c>
      <c r="W233" s="11">
        <v>4504</v>
      </c>
      <c r="X233" s="10" t="s">
        <v>58</v>
      </c>
      <c r="Y233" s="10" t="s">
        <v>59</v>
      </c>
      <c r="Z233" s="11">
        <v>1031</v>
      </c>
    </row>
    <row r="234" spans="21:26" ht="15">
      <c r="U234" s="10" t="s">
        <v>505</v>
      </c>
      <c r="V234" s="10" t="s">
        <v>506</v>
      </c>
      <c r="W234" s="11">
        <v>4512</v>
      </c>
      <c r="X234" s="10" t="s">
        <v>58</v>
      </c>
      <c r="Y234" s="10" t="s">
        <v>59</v>
      </c>
      <c r="Z234" s="11">
        <v>1031</v>
      </c>
    </row>
    <row r="235" spans="21:26" ht="15">
      <c r="U235" s="10" t="s">
        <v>507</v>
      </c>
      <c r="V235" s="10" t="s">
        <v>508</v>
      </c>
      <c r="W235" s="11">
        <v>80923</v>
      </c>
      <c r="X235" s="10" t="s">
        <v>58</v>
      </c>
      <c r="Y235" s="10" t="s">
        <v>59</v>
      </c>
      <c r="Z235" s="11">
        <v>1026</v>
      </c>
    </row>
    <row r="236" spans="21:26" ht="15">
      <c r="U236" s="10" t="s">
        <v>509</v>
      </c>
      <c r="V236" s="10" t="s">
        <v>510</v>
      </c>
      <c r="W236" s="11">
        <v>90123</v>
      </c>
      <c r="X236" s="10" t="s">
        <v>58</v>
      </c>
      <c r="Y236" s="10" t="s">
        <v>59</v>
      </c>
      <c r="Z236" s="11">
        <v>1026</v>
      </c>
    </row>
    <row r="237" spans="21:26" ht="15">
      <c r="U237" s="10" t="s">
        <v>511</v>
      </c>
      <c r="V237" s="10" t="s">
        <v>512</v>
      </c>
      <c r="W237" s="11">
        <v>4394</v>
      </c>
      <c r="X237" s="10" t="s">
        <v>58</v>
      </c>
      <c r="Y237" s="10" t="s">
        <v>59</v>
      </c>
      <c r="Z237" s="11">
        <v>1027</v>
      </c>
    </row>
    <row r="238" spans="21:26" ht="15">
      <c r="U238" s="10" t="s">
        <v>513</v>
      </c>
      <c r="V238" s="10" t="s">
        <v>514</v>
      </c>
      <c r="W238" s="11">
        <v>4236</v>
      </c>
      <c r="X238" s="10" t="s">
        <v>58</v>
      </c>
      <c r="Y238" s="10" t="s">
        <v>59</v>
      </c>
      <c r="Z238" s="11">
        <v>1027</v>
      </c>
    </row>
    <row r="239" spans="21:26" ht="15">
      <c r="U239" s="10" t="s">
        <v>515</v>
      </c>
      <c r="V239" s="10" t="s">
        <v>516</v>
      </c>
      <c r="W239" s="11">
        <v>4170</v>
      </c>
      <c r="X239" s="10" t="s">
        <v>58</v>
      </c>
      <c r="Y239" s="10" t="s">
        <v>59</v>
      </c>
      <c r="Z239" s="11">
        <v>1027</v>
      </c>
    </row>
    <row r="240" spans="21:26" ht="15">
      <c r="U240" s="10" t="s">
        <v>517</v>
      </c>
      <c r="V240" s="10" t="s">
        <v>518</v>
      </c>
      <c r="W240" s="11">
        <v>4193</v>
      </c>
      <c r="X240" s="10" t="s">
        <v>58</v>
      </c>
      <c r="Y240" s="10" t="s">
        <v>59</v>
      </c>
      <c r="Z240" s="11">
        <v>1027</v>
      </c>
    </row>
    <row r="241" spans="21:26" ht="15">
      <c r="U241" s="10" t="s">
        <v>519</v>
      </c>
      <c r="V241" s="10" t="s">
        <v>520</v>
      </c>
      <c r="W241" s="11">
        <v>4475</v>
      </c>
      <c r="X241" s="10" t="s">
        <v>58</v>
      </c>
      <c r="Y241" s="10" t="s">
        <v>59</v>
      </c>
      <c r="Z241" s="11">
        <v>1030</v>
      </c>
    </row>
    <row r="242" spans="21:26" ht="15">
      <c r="U242" s="10" t="s">
        <v>521</v>
      </c>
      <c r="V242" s="10" t="s">
        <v>522</v>
      </c>
      <c r="W242" s="11">
        <v>4261</v>
      </c>
      <c r="X242" s="10" t="s">
        <v>58</v>
      </c>
      <c r="Y242" s="10" t="s">
        <v>59</v>
      </c>
      <c r="Z242" s="11">
        <v>1031</v>
      </c>
    </row>
    <row r="243" spans="21:26" ht="15">
      <c r="U243" s="10" t="s">
        <v>523</v>
      </c>
      <c r="V243" s="10" t="s">
        <v>524</v>
      </c>
      <c r="W243" s="11">
        <v>4154</v>
      </c>
      <c r="X243" s="10" t="s">
        <v>58</v>
      </c>
      <c r="Y243" s="10" t="s">
        <v>59</v>
      </c>
      <c r="Z243" s="11">
        <v>1027</v>
      </c>
    </row>
    <row r="244" spans="21:26" ht="15">
      <c r="U244" s="10" t="s">
        <v>525</v>
      </c>
      <c r="V244" s="10" t="s">
        <v>526</v>
      </c>
      <c r="W244" s="11">
        <v>4387</v>
      </c>
      <c r="X244" s="10" t="s">
        <v>58</v>
      </c>
      <c r="Y244" s="10" t="s">
        <v>59</v>
      </c>
      <c r="Z244" s="11">
        <v>1027</v>
      </c>
    </row>
    <row r="245" spans="21:26" ht="15">
      <c r="U245" s="10" t="s">
        <v>527</v>
      </c>
      <c r="V245" s="10" t="s">
        <v>528</v>
      </c>
      <c r="W245" s="11">
        <v>4485</v>
      </c>
      <c r="X245" s="10" t="s">
        <v>58</v>
      </c>
      <c r="Y245" s="10" t="s">
        <v>59</v>
      </c>
      <c r="Z245" s="11">
        <v>1030</v>
      </c>
    </row>
    <row r="246" spans="21:26" ht="15">
      <c r="U246" s="10" t="s">
        <v>529</v>
      </c>
      <c r="V246" s="10" t="s">
        <v>530</v>
      </c>
      <c r="W246" s="11">
        <v>79379</v>
      </c>
      <c r="X246" s="10" t="s">
        <v>58</v>
      </c>
      <c r="Y246" s="10" t="s">
        <v>59</v>
      </c>
      <c r="Z246" s="11">
        <v>1029</v>
      </c>
    </row>
    <row r="247" spans="21:26" ht="15">
      <c r="U247" s="10" t="s">
        <v>531</v>
      </c>
      <c r="V247" s="10" t="s">
        <v>532</v>
      </c>
      <c r="W247" s="11">
        <v>4213</v>
      </c>
      <c r="X247" s="10" t="s">
        <v>58</v>
      </c>
      <c r="Y247" s="10" t="s">
        <v>59</v>
      </c>
      <c r="Z247" s="11">
        <v>1030</v>
      </c>
    </row>
    <row r="248" spans="21:26" ht="15">
      <c r="U248" s="10" t="s">
        <v>533</v>
      </c>
      <c r="V248" s="10" t="s">
        <v>534</v>
      </c>
      <c r="W248" s="11">
        <v>4377</v>
      </c>
      <c r="X248" s="10" t="s">
        <v>58</v>
      </c>
      <c r="Y248" s="10" t="s">
        <v>59</v>
      </c>
      <c r="Z248" s="11">
        <v>1030</v>
      </c>
    </row>
    <row r="249" spans="21:26" ht="15">
      <c r="U249" s="10" t="s">
        <v>535</v>
      </c>
      <c r="V249" s="10" t="s">
        <v>536</v>
      </c>
      <c r="W249" s="11">
        <v>4499</v>
      </c>
      <c r="X249" s="10" t="s">
        <v>58</v>
      </c>
      <c r="Y249" s="10" t="s">
        <v>59</v>
      </c>
      <c r="Z249" s="11">
        <v>1031</v>
      </c>
    </row>
    <row r="250" spans="21:26" ht="15">
      <c r="U250" s="10" t="s">
        <v>537</v>
      </c>
      <c r="V250" s="10" t="s">
        <v>538</v>
      </c>
      <c r="W250" s="11">
        <v>4507</v>
      </c>
      <c r="X250" s="10" t="s">
        <v>58</v>
      </c>
      <c r="Y250" s="10" t="s">
        <v>59</v>
      </c>
      <c r="Z250" s="11">
        <v>1028</v>
      </c>
    </row>
  </sheetData>
  <sheetProtection/>
  <mergeCells count="37">
    <mergeCell ref="A77:I77"/>
    <mergeCell ref="B72:I72"/>
    <mergeCell ref="B73:C73"/>
    <mergeCell ref="H73:I73"/>
    <mergeCell ref="H74:I74"/>
    <mergeCell ref="A76:I76"/>
    <mergeCell ref="A67:I67"/>
    <mergeCell ref="A64:I64"/>
    <mergeCell ref="A65:I65"/>
    <mergeCell ref="B69:I69"/>
    <mergeCell ref="B70:C70"/>
    <mergeCell ref="E70:F70"/>
    <mergeCell ref="A1:I1"/>
    <mergeCell ref="A3:B3"/>
    <mergeCell ref="B6:I6"/>
    <mergeCell ref="A5:B5"/>
    <mergeCell ref="B9:I9"/>
    <mergeCell ref="B22:I22"/>
    <mergeCell ref="B55:I55"/>
    <mergeCell ref="B58:I58"/>
    <mergeCell ref="B61:I61"/>
    <mergeCell ref="C3:E3"/>
    <mergeCell ref="B12:I12"/>
    <mergeCell ref="B13:C13"/>
    <mergeCell ref="B15:I15"/>
    <mergeCell ref="B18:I18"/>
    <mergeCell ref="B46:I46"/>
    <mergeCell ref="B49:I49"/>
    <mergeCell ref="B50:C50"/>
    <mergeCell ref="B52:I52"/>
    <mergeCell ref="B25:I25"/>
    <mergeCell ref="B28:I28"/>
    <mergeCell ref="B31:I31"/>
    <mergeCell ref="B34:I34"/>
    <mergeCell ref="B37:I37"/>
    <mergeCell ref="B40:I40"/>
    <mergeCell ref="B43:I43"/>
  </mergeCells>
  <dataValidations count="1">
    <dataValidation type="list" allowBlank="1" showInputMessage="1" showErrorMessage="1" sqref="C3:E3">
      <formula1>$U$4:$U$250</formula1>
    </dataValidation>
  </dataValidations>
  <hyperlinks>
    <hyperlink ref="A65" r:id="rId1" display="http://www.azleg.gov/FormatDocument.asp?inDoc=/legtext/49leg/3S/laws/0012.htm "/>
    <hyperlink ref="A77" r:id="rId2" display="http://www.azleg.gov/FormatDocument.asp?inDoc=/legtext/48leg/2R/laws/0287.htm"/>
  </hyperlinks>
  <printOptions/>
  <pageMargins left="0.4" right="0.4" top="0" bottom="0"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dimension ref="A1:AB242"/>
  <sheetViews>
    <sheetView zoomScalePageLayoutView="0" workbookViewId="0" topLeftCell="A1">
      <selection activeCell="A1" sqref="A1"/>
    </sheetView>
  </sheetViews>
  <sheetFormatPr defaultColWidth="9.140625" defaultRowHeight="12.75" customHeight="1"/>
  <cols>
    <col min="2" max="2" width="36.421875" style="0" customWidth="1"/>
    <col min="3" max="3" width="19.00390625" style="0" bestFit="1" customWidth="1"/>
    <col min="4" max="4" width="16.421875" style="0" bestFit="1" customWidth="1"/>
    <col min="5" max="5" width="24.57421875" style="0" bestFit="1" customWidth="1"/>
    <col min="6" max="6" width="20.57421875" style="0" bestFit="1" customWidth="1"/>
    <col min="7" max="7" width="16.8515625" style="0" bestFit="1" customWidth="1"/>
    <col min="8" max="8" width="16.421875" style="0" bestFit="1" customWidth="1"/>
    <col min="9" max="9" width="18.00390625" style="0" bestFit="1" customWidth="1"/>
    <col min="10" max="10" width="17.57421875" style="0" bestFit="1" customWidth="1"/>
    <col min="11" max="11" width="17.7109375" style="0" bestFit="1" customWidth="1"/>
    <col min="12" max="12" width="18.140625" style="0" bestFit="1" customWidth="1"/>
    <col min="13" max="13" width="16.421875" style="0" bestFit="1" customWidth="1"/>
    <col min="14" max="14" width="18.00390625" style="0" bestFit="1" customWidth="1"/>
    <col min="15" max="15" width="16.7109375" style="0" bestFit="1" customWidth="1"/>
    <col min="16" max="18" width="16.140625" style="0" customWidth="1"/>
    <col min="19" max="26" width="13.8515625" style="0" customWidth="1"/>
    <col min="27" max="27" width="13.28125" style="0" bestFit="1" customWidth="1"/>
    <col min="28" max="28" width="13.28125" style="0" customWidth="1"/>
  </cols>
  <sheetData>
    <row r="1" spans="1:28" ht="12.75" customHeight="1">
      <c r="A1" s="42" t="s">
        <v>52</v>
      </c>
      <c r="B1" s="42" t="s">
        <v>50</v>
      </c>
      <c r="C1" s="42" t="s">
        <v>565</v>
      </c>
      <c r="D1" s="42" t="s">
        <v>566</v>
      </c>
      <c r="E1" s="42" t="s">
        <v>567</v>
      </c>
      <c r="F1" s="42" t="s">
        <v>568</v>
      </c>
      <c r="G1" s="42" t="s">
        <v>569</v>
      </c>
      <c r="H1" s="42" t="s">
        <v>570</v>
      </c>
      <c r="I1" s="42" t="s">
        <v>571</v>
      </c>
      <c r="J1" s="42" t="s">
        <v>572</v>
      </c>
      <c r="K1" s="42" t="s">
        <v>573</v>
      </c>
      <c r="L1" s="42" t="s">
        <v>574</v>
      </c>
      <c r="M1" s="42" t="s">
        <v>575</v>
      </c>
      <c r="N1" s="42" t="s">
        <v>576</v>
      </c>
      <c r="O1" s="42" t="s">
        <v>577</v>
      </c>
      <c r="P1" s="42" t="s">
        <v>51</v>
      </c>
      <c r="Q1" s="42" t="s">
        <v>578</v>
      </c>
      <c r="R1" s="42" t="s">
        <v>579</v>
      </c>
      <c r="S1" s="15" t="s">
        <v>11</v>
      </c>
      <c r="T1" s="15" t="s">
        <v>16</v>
      </c>
      <c r="U1" s="15" t="s">
        <v>22</v>
      </c>
      <c r="V1" s="15" t="s">
        <v>24</v>
      </c>
      <c r="W1" s="15" t="s">
        <v>29</v>
      </c>
      <c r="X1" s="15" t="s">
        <v>34</v>
      </c>
      <c r="Y1" s="15" t="s">
        <v>37</v>
      </c>
      <c r="Z1" s="15" t="s">
        <v>38</v>
      </c>
      <c r="AA1" s="15" t="s">
        <v>41</v>
      </c>
      <c r="AB1" s="15" t="s">
        <v>47</v>
      </c>
    </row>
    <row r="2" spans="1:28" ht="12.75" customHeight="1">
      <c r="A2" s="38">
        <v>4153</v>
      </c>
      <c r="B2" s="39" t="s">
        <v>455</v>
      </c>
      <c r="C2" s="38">
        <v>105675</v>
      </c>
      <c r="D2" s="38">
        <v>6437037</v>
      </c>
      <c r="E2" s="38">
        <v>331688</v>
      </c>
      <c r="F2" s="38">
        <v>217539</v>
      </c>
      <c r="G2" s="38">
        <v>225878</v>
      </c>
      <c r="H2" s="38">
        <v>235576</v>
      </c>
      <c r="I2" s="38">
        <v>585014</v>
      </c>
      <c r="J2" s="40">
        <v>191067.73</v>
      </c>
      <c r="K2" s="40">
        <v>153099</v>
      </c>
      <c r="L2" s="40">
        <v>0</v>
      </c>
      <c r="M2" s="40">
        <v>164414.1144</v>
      </c>
      <c r="N2" s="40">
        <v>0</v>
      </c>
      <c r="O2" s="40">
        <v>-170135.52</v>
      </c>
      <c r="P2" s="39" t="s">
        <v>456</v>
      </c>
      <c r="Q2" s="38">
        <v>69888</v>
      </c>
      <c r="R2" s="39" t="s">
        <v>580</v>
      </c>
      <c r="S2" s="16">
        <f aca="true" t="shared" si="0" ref="S2:S65">I2+E2+G2</f>
        <v>1142580</v>
      </c>
      <c r="T2" s="16">
        <f aca="true" t="shared" si="1" ref="T2:T65">S2+O2*-1</f>
        <v>1312715.52</v>
      </c>
      <c r="U2" s="16">
        <f aca="true" t="shared" si="2" ref="U2:U65">N2+M2+L2+K2+J2</f>
        <v>508580.84439999994</v>
      </c>
      <c r="V2" s="16">
        <f aca="true" t="shared" si="3" ref="V2:V65">IF(T2-U2&lt;0,0,T2-U2)</f>
        <v>804134.6756000001</v>
      </c>
      <c r="W2" s="16">
        <f aca="true" t="shared" si="4" ref="W2:W65">D2+F2+H2</f>
        <v>6890152</v>
      </c>
      <c r="X2" s="17">
        <f aca="true" t="shared" si="5" ref="X2:X65">IF(W2=0,0,C2/W2)</f>
        <v>0.015337107222017744</v>
      </c>
      <c r="Y2" s="16">
        <f aca="true" t="shared" si="6" ref="Y2:Y65">V2*X2</f>
        <v>12333.099740619657</v>
      </c>
      <c r="Z2" s="18">
        <f aca="true" t="shared" si="7" ref="Z2:Z65">V2-Y2</f>
        <v>791801.5758593804</v>
      </c>
      <c r="AA2" s="16">
        <f aca="true" t="shared" si="8" ref="AA2:AA65">IF(IF(MID(P2,3,2)="01",O2*-1,O2*-1-Z2)&lt;0,0,IF(MID(P2,3,2)="01",O2*-1,O2*-1-Z2))</f>
        <v>0</v>
      </c>
      <c r="AB2" s="16">
        <f aca="true" t="shared" si="9" ref="AB2:AB65">AA2*0.02*5/12</f>
        <v>0</v>
      </c>
    </row>
    <row r="3" spans="1:28" ht="12.75" customHeight="1">
      <c r="A3" s="38">
        <v>4154</v>
      </c>
      <c r="B3" s="39" t="s">
        <v>523</v>
      </c>
      <c r="C3" s="38">
        <v>14449041</v>
      </c>
      <c r="D3" s="38">
        <v>26943703</v>
      </c>
      <c r="E3" s="38">
        <v>7487145</v>
      </c>
      <c r="F3" s="38">
        <v>561186</v>
      </c>
      <c r="G3" s="38">
        <v>300555</v>
      </c>
      <c r="H3" s="38">
        <v>364773</v>
      </c>
      <c r="I3" s="38">
        <v>29917740</v>
      </c>
      <c r="J3" s="40">
        <v>297786</v>
      </c>
      <c r="K3" s="40">
        <v>7510202.35</v>
      </c>
      <c r="L3" s="40">
        <v>1175296</v>
      </c>
      <c r="M3" s="40">
        <v>597169.574</v>
      </c>
      <c r="N3" s="40">
        <v>0</v>
      </c>
      <c r="O3" s="40">
        <v>-1246864.86</v>
      </c>
      <c r="P3" s="39" t="s">
        <v>524</v>
      </c>
      <c r="Q3" s="38">
        <v>71032</v>
      </c>
      <c r="R3" s="39" t="s">
        <v>581</v>
      </c>
      <c r="S3" s="16">
        <f t="shared" si="0"/>
        <v>37705440</v>
      </c>
      <c r="T3" s="16">
        <f t="shared" si="1"/>
        <v>38952304.86</v>
      </c>
      <c r="U3" s="16">
        <f t="shared" si="2"/>
        <v>9580453.923999999</v>
      </c>
      <c r="V3" s="16">
        <f t="shared" si="3"/>
        <v>29371850.936</v>
      </c>
      <c r="W3" s="16">
        <f t="shared" si="4"/>
        <v>27869662</v>
      </c>
      <c r="X3" s="17">
        <f t="shared" si="5"/>
        <v>0.518450528750582</v>
      </c>
      <c r="Y3" s="16">
        <f t="shared" si="6"/>
        <v>15227851.648152476</v>
      </c>
      <c r="Z3" s="18">
        <f t="shared" si="7"/>
        <v>14143999.287847525</v>
      </c>
      <c r="AA3" s="16">
        <f t="shared" si="8"/>
        <v>0</v>
      </c>
      <c r="AB3" s="16">
        <f t="shared" si="9"/>
        <v>0</v>
      </c>
    </row>
    <row r="4" spans="1:28" ht="12.75" customHeight="1">
      <c r="A4" s="38">
        <v>4155</v>
      </c>
      <c r="B4" s="39" t="s">
        <v>401</v>
      </c>
      <c r="C4" s="38">
        <v>0</v>
      </c>
      <c r="D4" s="38">
        <v>10290043</v>
      </c>
      <c r="E4" s="38">
        <v>553176</v>
      </c>
      <c r="F4" s="38">
        <v>396402</v>
      </c>
      <c r="G4" s="38">
        <v>322047</v>
      </c>
      <c r="H4" s="38">
        <v>442571</v>
      </c>
      <c r="I4" s="38">
        <v>2727304</v>
      </c>
      <c r="J4" s="40">
        <v>121385.84</v>
      </c>
      <c r="K4" s="40">
        <v>277440.6928</v>
      </c>
      <c r="L4" s="40">
        <v>0</v>
      </c>
      <c r="M4" s="40">
        <v>310251.992</v>
      </c>
      <c r="N4" s="40">
        <v>0</v>
      </c>
      <c r="O4" s="40">
        <v>-131095.04</v>
      </c>
      <c r="P4" s="39" t="s">
        <v>402</v>
      </c>
      <c r="Q4" s="38">
        <v>71072</v>
      </c>
      <c r="R4" s="39" t="s">
        <v>582</v>
      </c>
      <c r="S4" s="16">
        <f t="shared" si="0"/>
        <v>3602527</v>
      </c>
      <c r="T4" s="16">
        <f t="shared" si="1"/>
        <v>3733622.04</v>
      </c>
      <c r="U4" s="16">
        <f t="shared" si="2"/>
        <v>709078.5248</v>
      </c>
      <c r="V4" s="16">
        <f t="shared" si="3"/>
        <v>3024543.5152000003</v>
      </c>
      <c r="W4" s="16">
        <f t="shared" si="4"/>
        <v>11129016</v>
      </c>
      <c r="X4" s="17">
        <f t="shared" si="5"/>
        <v>0</v>
      </c>
      <c r="Y4" s="16">
        <f t="shared" si="6"/>
        <v>0</v>
      </c>
      <c r="Z4" s="18">
        <f t="shared" si="7"/>
        <v>3024543.5152000003</v>
      </c>
      <c r="AA4" s="16">
        <f t="shared" si="8"/>
        <v>0</v>
      </c>
      <c r="AB4" s="16">
        <f t="shared" si="9"/>
        <v>0</v>
      </c>
    </row>
    <row r="5" spans="1:28" ht="12.75" customHeight="1">
      <c r="A5" s="38">
        <v>4156</v>
      </c>
      <c r="B5" s="39" t="s">
        <v>421</v>
      </c>
      <c r="C5" s="38">
        <v>5682899</v>
      </c>
      <c r="D5" s="38">
        <v>10670108</v>
      </c>
      <c r="E5" s="38">
        <v>139495</v>
      </c>
      <c r="F5" s="38">
        <v>331368</v>
      </c>
      <c r="G5" s="38">
        <v>99864</v>
      </c>
      <c r="H5" s="38">
        <v>327929</v>
      </c>
      <c r="I5" s="38">
        <v>4532280</v>
      </c>
      <c r="J5" s="40">
        <v>62147</v>
      </c>
      <c r="K5" s="40">
        <v>1429512</v>
      </c>
      <c r="L5" s="40">
        <v>0</v>
      </c>
      <c r="M5" s="40">
        <v>256743.1624</v>
      </c>
      <c r="N5" s="40">
        <v>0</v>
      </c>
      <c r="O5" s="40">
        <v>-444066.24</v>
      </c>
      <c r="P5" s="39" t="s">
        <v>422</v>
      </c>
      <c r="Q5" s="38">
        <v>71022</v>
      </c>
      <c r="R5" s="39" t="s">
        <v>583</v>
      </c>
      <c r="S5" s="16">
        <f t="shared" si="0"/>
        <v>4771639</v>
      </c>
      <c r="T5" s="16">
        <f t="shared" si="1"/>
        <v>5215705.24</v>
      </c>
      <c r="U5" s="16">
        <f t="shared" si="2"/>
        <v>1748402.1624</v>
      </c>
      <c r="V5" s="16">
        <f t="shared" si="3"/>
        <v>3467303.0776000004</v>
      </c>
      <c r="W5" s="16">
        <f t="shared" si="4"/>
        <v>11329405</v>
      </c>
      <c r="X5" s="17">
        <f t="shared" si="5"/>
        <v>0.5016061302424973</v>
      </c>
      <c r="Y5" s="16">
        <f t="shared" si="6"/>
        <v>1739220.4791328376</v>
      </c>
      <c r="Z5" s="18">
        <f t="shared" si="7"/>
        <v>1728082.5984671628</v>
      </c>
      <c r="AA5" s="16">
        <f t="shared" si="8"/>
        <v>0</v>
      </c>
      <c r="AB5" s="16">
        <f t="shared" si="9"/>
        <v>0</v>
      </c>
    </row>
    <row r="6" spans="1:28" ht="12.75" customHeight="1">
      <c r="A6" s="38">
        <v>4157</v>
      </c>
      <c r="B6" s="39" t="s">
        <v>216</v>
      </c>
      <c r="C6" s="38">
        <v>8630454</v>
      </c>
      <c r="D6" s="38">
        <v>17542195</v>
      </c>
      <c r="E6" s="38">
        <v>-2636492</v>
      </c>
      <c r="F6" s="38">
        <v>5327</v>
      </c>
      <c r="G6" s="38">
        <v>124</v>
      </c>
      <c r="H6" s="38">
        <v>279907</v>
      </c>
      <c r="I6" s="38">
        <v>2518591</v>
      </c>
      <c r="J6" s="40">
        <v>0</v>
      </c>
      <c r="K6" s="40">
        <v>1487662</v>
      </c>
      <c r="L6" s="40">
        <v>360304</v>
      </c>
      <c r="M6" s="40">
        <v>414184.4992</v>
      </c>
      <c r="N6" s="40">
        <v>0</v>
      </c>
      <c r="O6" s="40">
        <v>-745189.9</v>
      </c>
      <c r="P6" s="39" t="s">
        <v>217</v>
      </c>
      <c r="Q6" s="38">
        <v>69912</v>
      </c>
      <c r="R6" s="39" t="s">
        <v>584</v>
      </c>
      <c r="S6" s="16">
        <f t="shared" si="0"/>
        <v>-117777</v>
      </c>
      <c r="T6" s="16">
        <f t="shared" si="1"/>
        <v>627412.9</v>
      </c>
      <c r="U6" s="16">
        <f t="shared" si="2"/>
        <v>2262150.4992</v>
      </c>
      <c r="V6" s="16">
        <f t="shared" si="3"/>
        <v>0</v>
      </c>
      <c r="W6" s="16">
        <f t="shared" si="4"/>
        <v>17827429</v>
      </c>
      <c r="X6" s="17">
        <f t="shared" si="5"/>
        <v>0.484110973040476</v>
      </c>
      <c r="Y6" s="16">
        <f t="shared" si="6"/>
        <v>0</v>
      </c>
      <c r="Z6" s="18">
        <f t="shared" si="7"/>
        <v>0</v>
      </c>
      <c r="AA6" s="16">
        <f t="shared" si="8"/>
        <v>745189.9</v>
      </c>
      <c r="AB6" s="16">
        <f t="shared" si="9"/>
        <v>6209.9158333333335</v>
      </c>
    </row>
    <row r="7" spans="1:28" ht="12.75" customHeight="1">
      <c r="A7" s="38">
        <v>4158</v>
      </c>
      <c r="B7" s="39" t="s">
        <v>136</v>
      </c>
      <c r="C7" s="38">
        <v>21300962</v>
      </c>
      <c r="D7" s="38">
        <v>40844459</v>
      </c>
      <c r="E7" s="38">
        <v>12103668</v>
      </c>
      <c r="F7" s="38">
        <v>186165</v>
      </c>
      <c r="G7" s="38">
        <v>521342</v>
      </c>
      <c r="H7" s="38">
        <v>727214</v>
      </c>
      <c r="I7" s="38">
        <v>15652372</v>
      </c>
      <c r="J7" s="40">
        <v>250000</v>
      </c>
      <c r="K7" s="40">
        <v>6993640.57</v>
      </c>
      <c r="L7" s="40">
        <v>0</v>
      </c>
      <c r="M7" s="40">
        <v>801969.25</v>
      </c>
      <c r="N7" s="40">
        <v>0</v>
      </c>
      <c r="O7" s="40">
        <v>-1735974.24</v>
      </c>
      <c r="P7" s="39" t="s">
        <v>137</v>
      </c>
      <c r="Q7" s="38">
        <v>70987</v>
      </c>
      <c r="R7" s="39" t="s">
        <v>585</v>
      </c>
      <c r="S7" s="16">
        <f t="shared" si="0"/>
        <v>28277382</v>
      </c>
      <c r="T7" s="16">
        <f t="shared" si="1"/>
        <v>30013356.24</v>
      </c>
      <c r="U7" s="16">
        <f t="shared" si="2"/>
        <v>8045609.82</v>
      </c>
      <c r="V7" s="16">
        <f t="shared" si="3"/>
        <v>21967746.419999998</v>
      </c>
      <c r="W7" s="16">
        <f t="shared" si="4"/>
        <v>41757838</v>
      </c>
      <c r="X7" s="17">
        <f t="shared" si="5"/>
        <v>0.5101069169337742</v>
      </c>
      <c r="Y7" s="16">
        <f t="shared" si="6"/>
        <v>11205899.398289155</v>
      </c>
      <c r="Z7" s="18">
        <f t="shared" si="7"/>
        <v>10761847.021710843</v>
      </c>
      <c r="AA7" s="16">
        <f t="shared" si="8"/>
        <v>0</v>
      </c>
      <c r="AB7" s="16">
        <f t="shared" si="9"/>
        <v>0</v>
      </c>
    </row>
    <row r="8" spans="1:28" ht="12.75" customHeight="1">
      <c r="A8" s="38">
        <v>4159</v>
      </c>
      <c r="B8" s="39" t="s">
        <v>391</v>
      </c>
      <c r="C8" s="38">
        <v>6008579</v>
      </c>
      <c r="D8" s="38">
        <v>11066790</v>
      </c>
      <c r="E8" s="38">
        <v>-3177567</v>
      </c>
      <c r="F8" s="38">
        <v>24662</v>
      </c>
      <c r="G8" s="38">
        <v>47301</v>
      </c>
      <c r="H8" s="38">
        <v>156312</v>
      </c>
      <c r="I8" s="38">
        <v>3267641</v>
      </c>
      <c r="J8" s="40">
        <v>98113.99</v>
      </c>
      <c r="K8" s="40">
        <v>631255</v>
      </c>
      <c r="L8" s="40">
        <v>0</v>
      </c>
      <c r="M8" s="40">
        <v>50077.495</v>
      </c>
      <c r="N8" s="40">
        <v>0</v>
      </c>
      <c r="O8" s="40">
        <v>-417687.24</v>
      </c>
      <c r="P8" s="39" t="s">
        <v>392</v>
      </c>
      <c r="Q8" s="38">
        <v>70976</v>
      </c>
      <c r="R8" s="39" t="s">
        <v>586</v>
      </c>
      <c r="S8" s="16">
        <f t="shared" si="0"/>
        <v>137375</v>
      </c>
      <c r="T8" s="16">
        <f t="shared" si="1"/>
        <v>555062.24</v>
      </c>
      <c r="U8" s="16">
        <f t="shared" si="2"/>
        <v>779446.485</v>
      </c>
      <c r="V8" s="16">
        <f t="shared" si="3"/>
        <v>0</v>
      </c>
      <c r="W8" s="16">
        <f t="shared" si="4"/>
        <v>11247764</v>
      </c>
      <c r="X8" s="17">
        <f t="shared" si="5"/>
        <v>0.5342020867436408</v>
      </c>
      <c r="Y8" s="16">
        <f t="shared" si="6"/>
        <v>0</v>
      </c>
      <c r="Z8" s="18">
        <f t="shared" si="7"/>
        <v>0</v>
      </c>
      <c r="AA8" s="16">
        <f t="shared" si="8"/>
        <v>417687.24</v>
      </c>
      <c r="AB8" s="16">
        <f t="shared" si="9"/>
        <v>3480.7270000000003</v>
      </c>
    </row>
    <row r="9" spans="1:28" ht="12.75" customHeight="1">
      <c r="A9" s="38">
        <v>4160</v>
      </c>
      <c r="B9" s="39" t="s">
        <v>160</v>
      </c>
      <c r="C9" s="41"/>
      <c r="D9" s="38">
        <v>2683967</v>
      </c>
      <c r="E9" s="38">
        <v>2002</v>
      </c>
      <c r="F9" s="38">
        <v>64148</v>
      </c>
      <c r="G9" s="38">
        <v>124124</v>
      </c>
      <c r="H9" s="38">
        <v>47287</v>
      </c>
      <c r="I9" s="38">
        <v>357049</v>
      </c>
      <c r="J9" s="40">
        <v>31574.74</v>
      </c>
      <c r="K9" s="40">
        <v>89635.89</v>
      </c>
      <c r="L9" s="40">
        <v>0</v>
      </c>
      <c r="M9" s="40">
        <v>116757.4216</v>
      </c>
      <c r="N9" s="40">
        <v>0</v>
      </c>
      <c r="O9" s="40">
        <v>-172834.06</v>
      </c>
      <c r="P9" s="39" t="s">
        <v>161</v>
      </c>
      <c r="Q9" s="38">
        <v>71452</v>
      </c>
      <c r="R9" s="39" t="s">
        <v>587</v>
      </c>
      <c r="S9" s="16">
        <f t="shared" si="0"/>
        <v>483175</v>
      </c>
      <c r="T9" s="16">
        <f t="shared" si="1"/>
        <v>656009.06</v>
      </c>
      <c r="U9" s="16">
        <f t="shared" si="2"/>
        <v>237968.0516</v>
      </c>
      <c r="V9" s="16">
        <f t="shared" si="3"/>
        <v>418041.00840000005</v>
      </c>
      <c r="W9" s="16">
        <f t="shared" si="4"/>
        <v>2795402</v>
      </c>
      <c r="X9" s="17">
        <f t="shared" si="5"/>
        <v>0</v>
      </c>
      <c r="Y9" s="16">
        <f t="shared" si="6"/>
        <v>0</v>
      </c>
      <c r="Z9" s="18">
        <f t="shared" si="7"/>
        <v>418041.00840000005</v>
      </c>
      <c r="AA9" s="16">
        <f t="shared" si="8"/>
        <v>0</v>
      </c>
      <c r="AB9" s="16">
        <f t="shared" si="9"/>
        <v>0</v>
      </c>
    </row>
    <row r="10" spans="1:28" ht="12.75" customHeight="1">
      <c r="A10" s="38">
        <v>4161</v>
      </c>
      <c r="B10" s="39" t="s">
        <v>66</v>
      </c>
      <c r="C10" s="41"/>
      <c r="D10" s="38">
        <v>767744</v>
      </c>
      <c r="E10" s="38">
        <v>294348</v>
      </c>
      <c r="F10" s="38">
        <v>130095</v>
      </c>
      <c r="G10" s="38">
        <v>28282</v>
      </c>
      <c r="H10" s="38">
        <v>18776</v>
      </c>
      <c r="I10" s="38">
        <v>222651</v>
      </c>
      <c r="J10" s="40">
        <v>1064</v>
      </c>
      <c r="K10" s="40">
        <v>349538.6</v>
      </c>
      <c r="L10" s="40">
        <v>0</v>
      </c>
      <c r="M10" s="40">
        <v>29990.0296</v>
      </c>
      <c r="N10" s="40">
        <v>0</v>
      </c>
      <c r="O10" s="41"/>
      <c r="P10" s="39" t="s">
        <v>67</v>
      </c>
      <c r="Q10" s="38">
        <v>70163</v>
      </c>
      <c r="R10" s="39" t="s">
        <v>588</v>
      </c>
      <c r="S10" s="16">
        <f t="shared" si="0"/>
        <v>545281</v>
      </c>
      <c r="T10" s="16">
        <f t="shared" si="1"/>
        <v>545281</v>
      </c>
      <c r="U10" s="16">
        <f t="shared" si="2"/>
        <v>380592.6296</v>
      </c>
      <c r="V10" s="16">
        <f t="shared" si="3"/>
        <v>164688.3704</v>
      </c>
      <c r="W10" s="16">
        <f t="shared" si="4"/>
        <v>916615</v>
      </c>
      <c r="X10" s="17">
        <f t="shared" si="5"/>
        <v>0</v>
      </c>
      <c r="Y10" s="16">
        <f t="shared" si="6"/>
        <v>0</v>
      </c>
      <c r="Z10" s="18">
        <f t="shared" si="7"/>
        <v>164688.3704</v>
      </c>
      <c r="AA10" s="16">
        <f t="shared" si="8"/>
        <v>0</v>
      </c>
      <c r="AB10" s="16">
        <f t="shared" si="9"/>
        <v>0</v>
      </c>
    </row>
    <row r="11" spans="1:28" ht="12.75" customHeight="1">
      <c r="A11" s="38">
        <v>4162</v>
      </c>
      <c r="B11" s="39" t="s">
        <v>497</v>
      </c>
      <c r="C11" s="41"/>
      <c r="D11" s="38">
        <v>1812383</v>
      </c>
      <c r="E11" s="38">
        <v>31665</v>
      </c>
      <c r="F11" s="38">
        <v>54466</v>
      </c>
      <c r="G11" s="38">
        <v>13458</v>
      </c>
      <c r="H11" s="38">
        <v>46372</v>
      </c>
      <c r="I11" s="38">
        <v>639446</v>
      </c>
      <c r="J11" s="40">
        <v>0</v>
      </c>
      <c r="K11" s="40">
        <v>0</v>
      </c>
      <c r="L11" s="40">
        <v>0</v>
      </c>
      <c r="M11" s="40">
        <v>28596.7121</v>
      </c>
      <c r="N11" s="40">
        <v>0</v>
      </c>
      <c r="O11" s="41"/>
      <c r="P11" s="39" t="s">
        <v>498</v>
      </c>
      <c r="Q11" s="38">
        <v>70911</v>
      </c>
      <c r="R11" s="39" t="s">
        <v>589</v>
      </c>
      <c r="S11" s="16">
        <f t="shared" si="0"/>
        <v>684569</v>
      </c>
      <c r="T11" s="16">
        <f t="shared" si="1"/>
        <v>684569</v>
      </c>
      <c r="U11" s="16">
        <f t="shared" si="2"/>
        <v>28596.7121</v>
      </c>
      <c r="V11" s="16">
        <f t="shared" si="3"/>
        <v>655972.2879</v>
      </c>
      <c r="W11" s="16">
        <f t="shared" si="4"/>
        <v>1913221</v>
      </c>
      <c r="X11" s="17">
        <f t="shared" si="5"/>
        <v>0</v>
      </c>
      <c r="Y11" s="16">
        <f t="shared" si="6"/>
        <v>0</v>
      </c>
      <c r="Z11" s="18">
        <f t="shared" si="7"/>
        <v>655972.2879</v>
      </c>
      <c r="AA11" s="16">
        <f t="shared" si="8"/>
        <v>0</v>
      </c>
      <c r="AB11" s="16">
        <f t="shared" si="9"/>
        <v>0</v>
      </c>
    </row>
    <row r="12" spans="1:28" ht="12.75" customHeight="1">
      <c r="A12" s="38">
        <v>4163</v>
      </c>
      <c r="B12" s="39" t="s">
        <v>296</v>
      </c>
      <c r="C12" s="38">
        <v>1233660</v>
      </c>
      <c r="D12" s="38">
        <v>2443802</v>
      </c>
      <c r="E12" s="38">
        <v>69740</v>
      </c>
      <c r="F12" s="38">
        <v>37057</v>
      </c>
      <c r="G12" s="38">
        <v>54454</v>
      </c>
      <c r="H12" s="38">
        <v>36483</v>
      </c>
      <c r="I12" s="38">
        <v>3654447</v>
      </c>
      <c r="J12" s="40">
        <v>95545</v>
      </c>
      <c r="K12" s="40">
        <v>1537927.96</v>
      </c>
      <c r="L12" s="40">
        <v>0</v>
      </c>
      <c r="M12" s="40">
        <v>0</v>
      </c>
      <c r="N12" s="40">
        <v>0</v>
      </c>
      <c r="O12" s="40">
        <v>-94245.65</v>
      </c>
      <c r="P12" s="39" t="s">
        <v>297</v>
      </c>
      <c r="Q12" s="38">
        <v>69797</v>
      </c>
      <c r="R12" s="39" t="s">
        <v>590</v>
      </c>
      <c r="S12" s="16">
        <f t="shared" si="0"/>
        <v>3778641</v>
      </c>
      <c r="T12" s="16">
        <f t="shared" si="1"/>
        <v>3872886.65</v>
      </c>
      <c r="U12" s="16">
        <f t="shared" si="2"/>
        <v>1633472.96</v>
      </c>
      <c r="V12" s="16">
        <f t="shared" si="3"/>
        <v>2239413.69</v>
      </c>
      <c r="W12" s="16">
        <f t="shared" si="4"/>
        <v>2517342</v>
      </c>
      <c r="X12" s="17">
        <f t="shared" si="5"/>
        <v>0.49006452043464893</v>
      </c>
      <c r="Y12" s="16">
        <f t="shared" si="6"/>
        <v>1097457.1960446376</v>
      </c>
      <c r="Z12" s="18">
        <f t="shared" si="7"/>
        <v>1141956.4939553624</v>
      </c>
      <c r="AA12" s="16">
        <f t="shared" si="8"/>
        <v>0</v>
      </c>
      <c r="AB12" s="16">
        <f t="shared" si="9"/>
        <v>0</v>
      </c>
    </row>
    <row r="13" spans="1:28" ht="12.75" customHeight="1">
      <c r="A13" s="38">
        <v>4167</v>
      </c>
      <c r="B13" s="39" t="s">
        <v>204</v>
      </c>
      <c r="C13" s="38">
        <v>6314972</v>
      </c>
      <c r="D13" s="38">
        <v>11722436</v>
      </c>
      <c r="E13" s="38">
        <v>4971017</v>
      </c>
      <c r="F13" s="38">
        <v>261707</v>
      </c>
      <c r="G13" s="38">
        <v>247217</v>
      </c>
      <c r="H13" s="38">
        <v>289094</v>
      </c>
      <c r="I13" s="38">
        <v>6397364</v>
      </c>
      <c r="J13" s="40">
        <v>228</v>
      </c>
      <c r="K13" s="40">
        <v>0</v>
      </c>
      <c r="L13" s="40">
        <v>0</v>
      </c>
      <c r="M13" s="40">
        <v>0</v>
      </c>
      <c r="N13" s="40">
        <v>0</v>
      </c>
      <c r="O13" s="40">
        <v>-467965.13</v>
      </c>
      <c r="P13" s="39" t="s">
        <v>205</v>
      </c>
      <c r="Q13" s="38">
        <v>70997</v>
      </c>
      <c r="R13" s="39" t="s">
        <v>591</v>
      </c>
      <c r="S13" s="16">
        <f t="shared" si="0"/>
        <v>11615598</v>
      </c>
      <c r="T13" s="16">
        <f t="shared" si="1"/>
        <v>12083563.13</v>
      </c>
      <c r="U13" s="16">
        <f t="shared" si="2"/>
        <v>228</v>
      </c>
      <c r="V13" s="16">
        <f t="shared" si="3"/>
        <v>12083335.13</v>
      </c>
      <c r="W13" s="16">
        <f t="shared" si="4"/>
        <v>12273237</v>
      </c>
      <c r="X13" s="17">
        <f t="shared" si="5"/>
        <v>0.5145319038490008</v>
      </c>
      <c r="Y13" s="16">
        <f t="shared" si="6"/>
        <v>6217261.429284414</v>
      </c>
      <c r="Z13" s="18">
        <f t="shared" si="7"/>
        <v>5866073.700715587</v>
      </c>
      <c r="AA13" s="16">
        <f t="shared" si="8"/>
        <v>467965.13</v>
      </c>
      <c r="AB13" s="16">
        <f t="shared" si="9"/>
        <v>3899.709416666667</v>
      </c>
    </row>
    <row r="14" spans="1:28" ht="12.75" customHeight="1">
      <c r="A14" s="38">
        <v>4168</v>
      </c>
      <c r="B14" s="39" t="s">
        <v>477</v>
      </c>
      <c r="C14" s="38">
        <v>0</v>
      </c>
      <c r="D14" s="38">
        <v>3680575</v>
      </c>
      <c r="E14" s="38">
        <v>469492</v>
      </c>
      <c r="F14" s="38">
        <v>328920</v>
      </c>
      <c r="G14" s="38">
        <v>680960</v>
      </c>
      <c r="H14" s="38">
        <v>774095</v>
      </c>
      <c r="I14" s="38">
        <v>-342970</v>
      </c>
      <c r="J14" s="40">
        <v>156760</v>
      </c>
      <c r="K14" s="40">
        <v>235162.5656</v>
      </c>
      <c r="L14" s="40">
        <v>0</v>
      </c>
      <c r="M14" s="40">
        <v>11806.7189</v>
      </c>
      <c r="N14" s="40">
        <v>0</v>
      </c>
      <c r="O14" s="40">
        <v>-272269.65</v>
      </c>
      <c r="P14" s="39" t="s">
        <v>478</v>
      </c>
      <c r="Q14" s="38">
        <v>72203</v>
      </c>
      <c r="R14" s="39" t="s">
        <v>592</v>
      </c>
      <c r="S14" s="16">
        <f t="shared" si="0"/>
        <v>807482</v>
      </c>
      <c r="T14" s="16">
        <f t="shared" si="1"/>
        <v>1079751.65</v>
      </c>
      <c r="U14" s="16">
        <f t="shared" si="2"/>
        <v>403729.2845</v>
      </c>
      <c r="V14" s="16">
        <f t="shared" si="3"/>
        <v>676022.3654999998</v>
      </c>
      <c r="W14" s="16">
        <f t="shared" si="4"/>
        <v>4783590</v>
      </c>
      <c r="X14" s="17">
        <f t="shared" si="5"/>
        <v>0</v>
      </c>
      <c r="Y14" s="16">
        <f t="shared" si="6"/>
        <v>0</v>
      </c>
      <c r="Z14" s="18">
        <f t="shared" si="7"/>
        <v>676022.3654999998</v>
      </c>
      <c r="AA14" s="16">
        <f t="shared" si="8"/>
        <v>0</v>
      </c>
      <c r="AB14" s="16">
        <f t="shared" si="9"/>
        <v>0</v>
      </c>
    </row>
    <row r="15" spans="1:28" ht="12.75" customHeight="1">
      <c r="A15" s="38">
        <v>4169</v>
      </c>
      <c r="B15" s="39" t="s">
        <v>96</v>
      </c>
      <c r="C15" s="41"/>
      <c r="D15" s="38">
        <v>5822620</v>
      </c>
      <c r="E15" s="38">
        <v>257583</v>
      </c>
      <c r="F15" s="38">
        <v>151822</v>
      </c>
      <c r="G15" s="38">
        <v>132826</v>
      </c>
      <c r="H15" s="38">
        <v>99</v>
      </c>
      <c r="I15" s="38">
        <v>403245</v>
      </c>
      <c r="J15" s="40">
        <v>29370.39</v>
      </c>
      <c r="K15" s="40">
        <v>105866.259</v>
      </c>
      <c r="L15" s="40">
        <v>0</v>
      </c>
      <c r="M15" s="40">
        <v>0</v>
      </c>
      <c r="N15" s="40">
        <v>0</v>
      </c>
      <c r="O15" s="40">
        <v>-293957.46</v>
      </c>
      <c r="P15" s="39" t="s">
        <v>97</v>
      </c>
      <c r="Q15" s="38">
        <v>70469</v>
      </c>
      <c r="R15" s="39" t="s">
        <v>593</v>
      </c>
      <c r="S15" s="16">
        <f t="shared" si="0"/>
        <v>793654</v>
      </c>
      <c r="T15" s="16">
        <f t="shared" si="1"/>
        <v>1087611.46</v>
      </c>
      <c r="U15" s="16">
        <f t="shared" si="2"/>
        <v>135236.649</v>
      </c>
      <c r="V15" s="16">
        <f t="shared" si="3"/>
        <v>952374.811</v>
      </c>
      <c r="W15" s="16">
        <f t="shared" si="4"/>
        <v>5974541</v>
      </c>
      <c r="X15" s="17">
        <f t="shared" si="5"/>
        <v>0</v>
      </c>
      <c r="Y15" s="16">
        <f t="shared" si="6"/>
        <v>0</v>
      </c>
      <c r="Z15" s="18">
        <f t="shared" si="7"/>
        <v>952374.811</v>
      </c>
      <c r="AA15" s="16">
        <f t="shared" si="8"/>
        <v>0</v>
      </c>
      <c r="AB15" s="16">
        <f t="shared" si="9"/>
        <v>0</v>
      </c>
    </row>
    <row r="16" spans="1:28" ht="12.75" customHeight="1">
      <c r="A16" s="38">
        <v>4170</v>
      </c>
      <c r="B16" s="39" t="s">
        <v>515</v>
      </c>
      <c r="C16" s="38">
        <v>0</v>
      </c>
      <c r="D16" s="38">
        <v>6560858</v>
      </c>
      <c r="E16" s="38">
        <v>350495</v>
      </c>
      <c r="F16" s="38">
        <v>423983</v>
      </c>
      <c r="G16" s="38">
        <v>481239</v>
      </c>
      <c r="H16" s="38">
        <v>381565</v>
      </c>
      <c r="I16" s="38">
        <v>-236186</v>
      </c>
      <c r="J16" s="40">
        <v>41063</v>
      </c>
      <c r="K16" s="40">
        <v>264284.55</v>
      </c>
      <c r="L16" s="40">
        <v>0</v>
      </c>
      <c r="M16" s="40">
        <v>119842.6498</v>
      </c>
      <c r="N16" s="40">
        <v>0</v>
      </c>
      <c r="O16" s="40">
        <v>-433529.33</v>
      </c>
      <c r="P16" s="39" t="s">
        <v>516</v>
      </c>
      <c r="Q16" s="38">
        <v>70737</v>
      </c>
      <c r="R16" s="39" t="s">
        <v>594</v>
      </c>
      <c r="S16" s="16">
        <f t="shared" si="0"/>
        <v>595548</v>
      </c>
      <c r="T16" s="16">
        <f t="shared" si="1"/>
        <v>1029077.3300000001</v>
      </c>
      <c r="U16" s="16">
        <f t="shared" si="2"/>
        <v>425190.1998</v>
      </c>
      <c r="V16" s="16">
        <f t="shared" si="3"/>
        <v>603887.1302</v>
      </c>
      <c r="W16" s="16">
        <f t="shared" si="4"/>
        <v>7366406</v>
      </c>
      <c r="X16" s="17">
        <f t="shared" si="5"/>
        <v>0</v>
      </c>
      <c r="Y16" s="16">
        <f t="shared" si="6"/>
        <v>0</v>
      </c>
      <c r="Z16" s="18">
        <f t="shared" si="7"/>
        <v>603887.1302</v>
      </c>
      <c r="AA16" s="16">
        <f t="shared" si="8"/>
        <v>0</v>
      </c>
      <c r="AB16" s="16">
        <f t="shared" si="9"/>
        <v>0</v>
      </c>
    </row>
    <row r="17" spans="1:28" ht="12.75" customHeight="1">
      <c r="A17" s="38">
        <v>4171</v>
      </c>
      <c r="B17" s="39" t="s">
        <v>106</v>
      </c>
      <c r="C17" s="38">
        <v>0</v>
      </c>
      <c r="D17" s="38">
        <v>1447046</v>
      </c>
      <c r="E17" s="38">
        <v>27385</v>
      </c>
      <c r="F17" s="38">
        <v>61419</v>
      </c>
      <c r="G17" s="38">
        <v>14289</v>
      </c>
      <c r="H17" s="38">
        <v>41687</v>
      </c>
      <c r="I17" s="38">
        <v>100379</v>
      </c>
      <c r="J17" s="40">
        <v>0</v>
      </c>
      <c r="K17" s="40">
        <v>0</v>
      </c>
      <c r="L17" s="40">
        <v>0</v>
      </c>
      <c r="M17" s="40">
        <v>30372.1656</v>
      </c>
      <c r="N17" s="40">
        <v>0</v>
      </c>
      <c r="O17" s="41"/>
      <c r="P17" s="39" t="s">
        <v>107</v>
      </c>
      <c r="Q17" s="38">
        <v>71947</v>
      </c>
      <c r="R17" s="39" t="s">
        <v>595</v>
      </c>
      <c r="S17" s="16">
        <f t="shared" si="0"/>
        <v>142053</v>
      </c>
      <c r="T17" s="16">
        <f t="shared" si="1"/>
        <v>142053</v>
      </c>
      <c r="U17" s="16">
        <f t="shared" si="2"/>
        <v>30372.1656</v>
      </c>
      <c r="V17" s="16">
        <f t="shared" si="3"/>
        <v>111680.83439999999</v>
      </c>
      <c r="W17" s="16">
        <f t="shared" si="4"/>
        <v>1550152</v>
      </c>
      <c r="X17" s="17">
        <f t="shared" si="5"/>
        <v>0</v>
      </c>
      <c r="Y17" s="16">
        <f t="shared" si="6"/>
        <v>0</v>
      </c>
      <c r="Z17" s="18">
        <f t="shared" si="7"/>
        <v>111680.83439999999</v>
      </c>
      <c r="AA17" s="16">
        <f t="shared" si="8"/>
        <v>0</v>
      </c>
      <c r="AB17" s="16">
        <f t="shared" si="9"/>
        <v>0</v>
      </c>
    </row>
    <row r="18" spans="1:28" s="46" customFormat="1" ht="12.75" customHeight="1">
      <c r="A18" s="38">
        <v>4172</v>
      </c>
      <c r="B18" s="39" t="s">
        <v>419</v>
      </c>
      <c r="C18" s="38">
        <v>0</v>
      </c>
      <c r="D18" s="38">
        <v>1654077</v>
      </c>
      <c r="E18" s="38">
        <v>-19926</v>
      </c>
      <c r="F18" s="38">
        <v>41480</v>
      </c>
      <c r="G18" s="38">
        <v>17969</v>
      </c>
      <c r="H18" s="38">
        <v>41480</v>
      </c>
      <c r="I18" s="38">
        <v>140219</v>
      </c>
      <c r="J18" s="40">
        <v>0</v>
      </c>
      <c r="K18" s="40">
        <v>0</v>
      </c>
      <c r="L18" s="40">
        <v>0</v>
      </c>
      <c r="M18" s="40">
        <v>33238.1172</v>
      </c>
      <c r="N18" s="40">
        <v>0</v>
      </c>
      <c r="O18" s="41"/>
      <c r="P18" s="39" t="s">
        <v>420</v>
      </c>
      <c r="Q18" s="38">
        <v>72202</v>
      </c>
      <c r="R18" s="39" t="s">
        <v>596</v>
      </c>
      <c r="S18" s="43">
        <f t="shared" si="0"/>
        <v>138262</v>
      </c>
      <c r="T18" s="43">
        <f t="shared" si="1"/>
        <v>138262</v>
      </c>
      <c r="U18" s="43">
        <f t="shared" si="2"/>
        <v>33238.1172</v>
      </c>
      <c r="V18" s="43">
        <f t="shared" si="3"/>
        <v>105023.88279999999</v>
      </c>
      <c r="W18" s="43">
        <f t="shared" si="4"/>
        <v>1737037</v>
      </c>
      <c r="X18" s="44">
        <f t="shared" si="5"/>
        <v>0</v>
      </c>
      <c r="Y18" s="43">
        <f t="shared" si="6"/>
        <v>0</v>
      </c>
      <c r="Z18" s="45">
        <f t="shared" si="7"/>
        <v>105023.88279999999</v>
      </c>
      <c r="AA18" s="43">
        <f t="shared" si="8"/>
        <v>0</v>
      </c>
      <c r="AB18" s="43">
        <f t="shared" si="9"/>
        <v>0</v>
      </c>
    </row>
    <row r="19" spans="1:28" ht="12.75" customHeight="1">
      <c r="A19" s="38">
        <v>4173</v>
      </c>
      <c r="B19" s="39" t="s">
        <v>453</v>
      </c>
      <c r="C19" s="38">
        <v>0</v>
      </c>
      <c r="D19" s="38">
        <v>3382561</v>
      </c>
      <c r="E19" s="38">
        <v>18876</v>
      </c>
      <c r="F19" s="38">
        <v>36176</v>
      </c>
      <c r="G19" s="38">
        <v>9934</v>
      </c>
      <c r="H19" s="38">
        <v>98655</v>
      </c>
      <c r="I19" s="38">
        <v>740382</v>
      </c>
      <c r="J19" s="40">
        <v>7431</v>
      </c>
      <c r="K19" s="40">
        <v>0</v>
      </c>
      <c r="L19" s="40">
        <v>0</v>
      </c>
      <c r="M19" s="40">
        <v>0</v>
      </c>
      <c r="N19" s="40">
        <v>0</v>
      </c>
      <c r="O19" s="40">
        <v>-184191.64</v>
      </c>
      <c r="P19" s="39" t="s">
        <v>454</v>
      </c>
      <c r="Q19" s="38">
        <v>72214</v>
      </c>
      <c r="R19" s="39" t="s">
        <v>597</v>
      </c>
      <c r="S19" s="16">
        <f t="shared" si="0"/>
        <v>769192</v>
      </c>
      <c r="T19" s="16">
        <f t="shared" si="1"/>
        <v>953383.64</v>
      </c>
      <c r="U19" s="16">
        <f t="shared" si="2"/>
        <v>7431</v>
      </c>
      <c r="V19" s="16">
        <f t="shared" si="3"/>
        <v>945952.64</v>
      </c>
      <c r="W19" s="16">
        <f t="shared" si="4"/>
        <v>3517392</v>
      </c>
      <c r="X19" s="17">
        <f t="shared" si="5"/>
        <v>0</v>
      </c>
      <c r="Y19" s="16">
        <f t="shared" si="6"/>
        <v>0</v>
      </c>
      <c r="Z19" s="18">
        <f t="shared" si="7"/>
        <v>945952.64</v>
      </c>
      <c r="AA19" s="16">
        <f t="shared" si="8"/>
        <v>0</v>
      </c>
      <c r="AB19" s="16">
        <f t="shared" si="9"/>
        <v>0</v>
      </c>
    </row>
    <row r="20" spans="1:28" ht="12.75" customHeight="1">
      <c r="A20" s="38">
        <v>4174</v>
      </c>
      <c r="B20" s="39" t="s">
        <v>180</v>
      </c>
      <c r="C20" s="38">
        <v>0</v>
      </c>
      <c r="D20" s="38">
        <v>17807475</v>
      </c>
      <c r="E20" s="38">
        <v>0</v>
      </c>
      <c r="F20" s="38">
        <v>9522</v>
      </c>
      <c r="G20" s="38">
        <v>367346</v>
      </c>
      <c r="H20" s="38">
        <v>858840</v>
      </c>
      <c r="I20" s="38">
        <v>-221479</v>
      </c>
      <c r="J20" s="40">
        <v>554671</v>
      </c>
      <c r="K20" s="40">
        <v>1272176.66</v>
      </c>
      <c r="L20" s="40">
        <v>0</v>
      </c>
      <c r="M20" s="40">
        <v>456650.5436</v>
      </c>
      <c r="N20" s="40">
        <v>0</v>
      </c>
      <c r="O20" s="40">
        <v>-1427908.91</v>
      </c>
      <c r="P20" s="39" t="s">
        <v>181</v>
      </c>
      <c r="Q20" s="38">
        <v>70096</v>
      </c>
      <c r="R20" s="39" t="s">
        <v>598</v>
      </c>
      <c r="S20" s="16">
        <f t="shared" si="0"/>
        <v>145867</v>
      </c>
      <c r="T20" s="16">
        <f t="shared" si="1"/>
        <v>1573775.91</v>
      </c>
      <c r="U20" s="16">
        <f t="shared" si="2"/>
        <v>2283498.2035999997</v>
      </c>
      <c r="V20" s="16">
        <f t="shared" si="3"/>
        <v>0</v>
      </c>
      <c r="W20" s="16">
        <f t="shared" si="4"/>
        <v>18675837</v>
      </c>
      <c r="X20" s="17">
        <f t="shared" si="5"/>
        <v>0</v>
      </c>
      <c r="Y20" s="16">
        <f t="shared" si="6"/>
        <v>0</v>
      </c>
      <c r="Z20" s="18">
        <f t="shared" si="7"/>
        <v>0</v>
      </c>
      <c r="AA20" s="16">
        <f t="shared" si="8"/>
        <v>1427908.91</v>
      </c>
      <c r="AB20" s="16">
        <f t="shared" si="9"/>
        <v>11899.240916666668</v>
      </c>
    </row>
    <row r="21" spans="1:28" ht="12.75" customHeight="1">
      <c r="A21" s="38">
        <v>4175</v>
      </c>
      <c r="B21" s="39" t="s">
        <v>441</v>
      </c>
      <c r="C21" s="38">
        <v>1277114</v>
      </c>
      <c r="D21" s="38">
        <v>37123356</v>
      </c>
      <c r="E21" s="38">
        <v>-5254</v>
      </c>
      <c r="F21" s="38">
        <v>53260</v>
      </c>
      <c r="G21" s="38">
        <v>2204768</v>
      </c>
      <c r="H21" s="38">
        <v>1593041</v>
      </c>
      <c r="I21" s="38">
        <v>-874363</v>
      </c>
      <c r="J21" s="40">
        <v>863083</v>
      </c>
      <c r="K21" s="40">
        <v>93770.75</v>
      </c>
      <c r="L21" s="40">
        <v>0</v>
      </c>
      <c r="M21" s="40">
        <v>722750.53</v>
      </c>
      <c r="N21" s="40">
        <v>0</v>
      </c>
      <c r="O21" s="40">
        <v>-1830594.15</v>
      </c>
      <c r="P21" s="39" t="s">
        <v>442</v>
      </c>
      <c r="Q21" s="38">
        <v>70766</v>
      </c>
      <c r="R21" s="39" t="s">
        <v>599</v>
      </c>
      <c r="S21" s="16">
        <f t="shared" si="0"/>
        <v>1325151</v>
      </c>
      <c r="T21" s="16">
        <f t="shared" si="1"/>
        <v>3155745.15</v>
      </c>
      <c r="U21" s="16">
        <f t="shared" si="2"/>
        <v>1679604.28</v>
      </c>
      <c r="V21" s="16">
        <f t="shared" si="3"/>
        <v>1476140.8699999999</v>
      </c>
      <c r="W21" s="16">
        <f t="shared" si="4"/>
        <v>38769657</v>
      </c>
      <c r="X21" s="17">
        <f t="shared" si="5"/>
        <v>0.03294107038398612</v>
      </c>
      <c r="Y21" s="16">
        <f t="shared" si="6"/>
        <v>48625.6602953485</v>
      </c>
      <c r="Z21" s="18">
        <f t="shared" si="7"/>
        <v>1427515.2097046515</v>
      </c>
      <c r="AA21" s="16">
        <f t="shared" si="8"/>
        <v>403078.9402953484</v>
      </c>
      <c r="AB21" s="16">
        <f t="shared" si="9"/>
        <v>3358.9911691279035</v>
      </c>
    </row>
    <row r="22" spans="1:28" ht="12.75" customHeight="1">
      <c r="A22" s="38">
        <v>4176</v>
      </c>
      <c r="B22" s="39" t="s">
        <v>319</v>
      </c>
      <c r="C22" s="41"/>
      <c r="D22" s="38">
        <v>2331835</v>
      </c>
      <c r="E22" s="38">
        <v>61771</v>
      </c>
      <c r="F22" s="38">
        <v>75647</v>
      </c>
      <c r="G22" s="38">
        <v>28394</v>
      </c>
      <c r="H22" s="38">
        <v>25879</v>
      </c>
      <c r="I22" s="38">
        <v>87865</v>
      </c>
      <c r="J22" s="40">
        <v>156356</v>
      </c>
      <c r="K22" s="40">
        <v>70960.79</v>
      </c>
      <c r="L22" s="40">
        <v>0</v>
      </c>
      <c r="M22" s="40">
        <v>96247.7144</v>
      </c>
      <c r="N22" s="40">
        <v>0</v>
      </c>
      <c r="O22" s="40">
        <v>-181925.9</v>
      </c>
      <c r="P22" s="39" t="s">
        <v>320</v>
      </c>
      <c r="Q22" s="38">
        <v>70294</v>
      </c>
      <c r="R22" s="39" t="s">
        <v>600</v>
      </c>
      <c r="S22" s="16">
        <f t="shared" si="0"/>
        <v>178030</v>
      </c>
      <c r="T22" s="16">
        <f t="shared" si="1"/>
        <v>359955.9</v>
      </c>
      <c r="U22" s="16">
        <f t="shared" si="2"/>
        <v>323564.5044</v>
      </c>
      <c r="V22" s="16">
        <f t="shared" si="3"/>
        <v>36391.39560000005</v>
      </c>
      <c r="W22" s="16">
        <f t="shared" si="4"/>
        <v>2433361</v>
      </c>
      <c r="X22" s="17">
        <f t="shared" si="5"/>
        <v>0</v>
      </c>
      <c r="Y22" s="16">
        <f t="shared" si="6"/>
        <v>0</v>
      </c>
      <c r="Z22" s="18">
        <f t="shared" si="7"/>
        <v>36391.39560000005</v>
      </c>
      <c r="AA22" s="16">
        <f t="shared" si="8"/>
        <v>145534.50439999995</v>
      </c>
      <c r="AB22" s="16">
        <f t="shared" si="9"/>
        <v>1212.7875366666663</v>
      </c>
    </row>
    <row r="23" spans="1:28" ht="12.75" customHeight="1">
      <c r="A23" s="38">
        <v>4177</v>
      </c>
      <c r="B23" s="39" t="s">
        <v>148</v>
      </c>
      <c r="C23" s="38">
        <v>0</v>
      </c>
      <c r="D23" s="38">
        <v>1221395</v>
      </c>
      <c r="E23" s="38">
        <v>99294</v>
      </c>
      <c r="F23" s="38">
        <v>115994</v>
      </c>
      <c r="G23" s="38">
        <v>13287</v>
      </c>
      <c r="H23" s="38">
        <v>11341</v>
      </c>
      <c r="I23" s="38">
        <v>100338</v>
      </c>
      <c r="J23" s="40">
        <v>5066</v>
      </c>
      <c r="K23" s="40">
        <v>99977</v>
      </c>
      <c r="L23" s="40">
        <v>0</v>
      </c>
      <c r="M23" s="40">
        <v>28945.4892</v>
      </c>
      <c r="N23" s="40">
        <v>0</v>
      </c>
      <c r="O23" s="41"/>
      <c r="P23" s="39" t="s">
        <v>149</v>
      </c>
      <c r="Q23" s="38">
        <v>72021</v>
      </c>
      <c r="R23" s="39" t="s">
        <v>601</v>
      </c>
      <c r="S23" s="16">
        <f t="shared" si="0"/>
        <v>212919</v>
      </c>
      <c r="T23" s="16">
        <f t="shared" si="1"/>
        <v>212919</v>
      </c>
      <c r="U23" s="16">
        <f t="shared" si="2"/>
        <v>133988.4892</v>
      </c>
      <c r="V23" s="16">
        <f t="shared" si="3"/>
        <v>78930.51079999999</v>
      </c>
      <c r="W23" s="16">
        <f t="shared" si="4"/>
        <v>1348730</v>
      </c>
      <c r="X23" s="17">
        <f t="shared" si="5"/>
        <v>0</v>
      </c>
      <c r="Y23" s="16">
        <f t="shared" si="6"/>
        <v>0</v>
      </c>
      <c r="Z23" s="18">
        <f t="shared" si="7"/>
        <v>78930.51079999999</v>
      </c>
      <c r="AA23" s="16">
        <f t="shared" si="8"/>
        <v>0</v>
      </c>
      <c r="AB23" s="16">
        <f t="shared" si="9"/>
        <v>0</v>
      </c>
    </row>
    <row r="24" spans="1:28" ht="12.75" customHeight="1">
      <c r="A24" s="38">
        <v>4178</v>
      </c>
      <c r="B24" s="39" t="s">
        <v>74</v>
      </c>
      <c r="C24" s="38">
        <v>0</v>
      </c>
      <c r="D24" s="38">
        <v>173563</v>
      </c>
      <c r="E24" s="38">
        <v>338</v>
      </c>
      <c r="F24" s="38">
        <v>1890</v>
      </c>
      <c r="G24" s="38">
        <v>909</v>
      </c>
      <c r="H24" s="38">
        <v>3500</v>
      </c>
      <c r="I24" s="38">
        <v>5825</v>
      </c>
      <c r="J24" s="40">
        <v>0</v>
      </c>
      <c r="K24" s="40">
        <v>15242</v>
      </c>
      <c r="L24" s="40">
        <v>0</v>
      </c>
      <c r="M24" s="40">
        <v>2902</v>
      </c>
      <c r="N24" s="40">
        <v>0</v>
      </c>
      <c r="O24" s="41"/>
      <c r="P24" s="39" t="s">
        <v>75</v>
      </c>
      <c r="Q24" s="38">
        <v>70197</v>
      </c>
      <c r="R24" s="39" t="s">
        <v>602</v>
      </c>
      <c r="S24" s="16">
        <f t="shared" si="0"/>
        <v>7072</v>
      </c>
      <c r="T24" s="16">
        <f t="shared" si="1"/>
        <v>7072</v>
      </c>
      <c r="U24" s="16">
        <f t="shared" si="2"/>
        <v>18144</v>
      </c>
      <c r="V24" s="16">
        <f t="shared" si="3"/>
        <v>0</v>
      </c>
      <c r="W24" s="16">
        <f t="shared" si="4"/>
        <v>178953</v>
      </c>
      <c r="X24" s="17">
        <f t="shared" si="5"/>
        <v>0</v>
      </c>
      <c r="Y24" s="16">
        <f t="shared" si="6"/>
        <v>0</v>
      </c>
      <c r="Z24" s="18">
        <f t="shared" si="7"/>
        <v>0</v>
      </c>
      <c r="AA24" s="16">
        <f t="shared" si="8"/>
        <v>0</v>
      </c>
      <c r="AB24" s="16">
        <f t="shared" si="9"/>
        <v>0</v>
      </c>
    </row>
    <row r="25" spans="1:28" ht="12.75" customHeight="1">
      <c r="A25" s="38">
        <v>4179</v>
      </c>
      <c r="B25" s="39" t="s">
        <v>178</v>
      </c>
      <c r="C25" s="38">
        <v>0</v>
      </c>
      <c r="D25" s="38">
        <v>543637</v>
      </c>
      <c r="E25" s="38">
        <v>52859</v>
      </c>
      <c r="F25" s="38">
        <v>22539</v>
      </c>
      <c r="G25" s="38">
        <v>34592</v>
      </c>
      <c r="H25" s="38">
        <v>32033</v>
      </c>
      <c r="I25" s="38">
        <v>131847</v>
      </c>
      <c r="J25" s="40">
        <v>23362.02</v>
      </c>
      <c r="K25" s="40">
        <v>34995</v>
      </c>
      <c r="L25" s="40">
        <v>0</v>
      </c>
      <c r="M25" s="40">
        <v>19453.288</v>
      </c>
      <c r="N25" s="40">
        <v>0</v>
      </c>
      <c r="O25" s="41"/>
      <c r="P25" s="39" t="s">
        <v>179</v>
      </c>
      <c r="Q25" s="38">
        <v>70217</v>
      </c>
      <c r="R25" s="39" t="s">
        <v>603</v>
      </c>
      <c r="S25" s="16">
        <f t="shared" si="0"/>
        <v>219298</v>
      </c>
      <c r="T25" s="16">
        <f t="shared" si="1"/>
        <v>219298</v>
      </c>
      <c r="U25" s="16">
        <f t="shared" si="2"/>
        <v>77810.308</v>
      </c>
      <c r="V25" s="16">
        <f t="shared" si="3"/>
        <v>141487.69199999998</v>
      </c>
      <c r="W25" s="16">
        <f t="shared" si="4"/>
        <v>598209</v>
      </c>
      <c r="X25" s="17">
        <f t="shared" si="5"/>
        <v>0</v>
      </c>
      <c r="Y25" s="16">
        <f t="shared" si="6"/>
        <v>0</v>
      </c>
      <c r="Z25" s="18">
        <f t="shared" si="7"/>
        <v>141487.69199999998</v>
      </c>
      <c r="AA25" s="16">
        <f t="shared" si="8"/>
        <v>0</v>
      </c>
      <c r="AB25" s="16">
        <f t="shared" si="9"/>
        <v>0</v>
      </c>
    </row>
    <row r="26" spans="1:28" ht="12.75" customHeight="1">
      <c r="A26" s="38">
        <v>4180</v>
      </c>
      <c r="B26" s="39" t="s">
        <v>341</v>
      </c>
      <c r="C26" s="38">
        <v>44271</v>
      </c>
      <c r="D26" s="38">
        <v>8924203</v>
      </c>
      <c r="E26" s="38">
        <v>511481</v>
      </c>
      <c r="F26" s="38">
        <v>135705</v>
      </c>
      <c r="G26" s="38">
        <v>316330</v>
      </c>
      <c r="H26" s="38">
        <v>151257</v>
      </c>
      <c r="I26" s="38">
        <v>-5039</v>
      </c>
      <c r="J26" s="40">
        <v>241329.92</v>
      </c>
      <c r="K26" s="40">
        <v>456887.1</v>
      </c>
      <c r="L26" s="40">
        <v>0</v>
      </c>
      <c r="M26" s="40">
        <v>258582.94</v>
      </c>
      <c r="N26" s="40">
        <v>0</v>
      </c>
      <c r="O26" s="40">
        <v>-611988.1</v>
      </c>
      <c r="P26" s="39" t="s">
        <v>342</v>
      </c>
      <c r="Q26" s="38">
        <v>70925</v>
      </c>
      <c r="R26" s="39" t="s">
        <v>604</v>
      </c>
      <c r="S26" s="16">
        <f t="shared" si="0"/>
        <v>822772</v>
      </c>
      <c r="T26" s="16">
        <f t="shared" si="1"/>
        <v>1434760.1</v>
      </c>
      <c r="U26" s="16">
        <f t="shared" si="2"/>
        <v>956799.9600000001</v>
      </c>
      <c r="V26" s="16">
        <f t="shared" si="3"/>
        <v>477960.14</v>
      </c>
      <c r="W26" s="16">
        <f t="shared" si="4"/>
        <v>9211165</v>
      </c>
      <c r="X26" s="17">
        <f t="shared" si="5"/>
        <v>0.004806232436396482</v>
      </c>
      <c r="Y26" s="16">
        <f t="shared" si="6"/>
        <v>2297.187528172604</v>
      </c>
      <c r="Z26" s="18">
        <f t="shared" si="7"/>
        <v>475662.9524718274</v>
      </c>
      <c r="AA26" s="16">
        <f t="shared" si="8"/>
        <v>136325.1475281726</v>
      </c>
      <c r="AB26" s="16">
        <f t="shared" si="9"/>
        <v>1136.042896068105</v>
      </c>
    </row>
    <row r="27" spans="1:28" ht="12.75" customHeight="1">
      <c r="A27" s="38">
        <v>4181</v>
      </c>
      <c r="B27" s="39" t="s">
        <v>298</v>
      </c>
      <c r="C27" s="41"/>
      <c r="D27" s="38">
        <v>826185</v>
      </c>
      <c r="E27" s="38">
        <v>-2884</v>
      </c>
      <c r="F27" s="38">
        <v>17059</v>
      </c>
      <c r="G27" s="38">
        <v>-1199</v>
      </c>
      <c r="H27" s="38">
        <v>10161</v>
      </c>
      <c r="I27" s="38">
        <v>87358</v>
      </c>
      <c r="J27" s="40">
        <v>6306.88</v>
      </c>
      <c r="K27" s="40">
        <v>23917</v>
      </c>
      <c r="L27" s="40">
        <v>0</v>
      </c>
      <c r="M27" s="40">
        <v>6655</v>
      </c>
      <c r="N27" s="40">
        <v>0</v>
      </c>
      <c r="O27" s="41"/>
      <c r="P27" s="39" t="s">
        <v>299</v>
      </c>
      <c r="Q27" s="38">
        <v>70069</v>
      </c>
      <c r="R27" s="39" t="s">
        <v>605</v>
      </c>
      <c r="S27" s="16">
        <f t="shared" si="0"/>
        <v>83275</v>
      </c>
      <c r="T27" s="16">
        <f t="shared" si="1"/>
        <v>83275</v>
      </c>
      <c r="U27" s="16">
        <f t="shared" si="2"/>
        <v>36878.88</v>
      </c>
      <c r="V27" s="16">
        <f t="shared" si="3"/>
        <v>46396.12</v>
      </c>
      <c r="W27" s="16">
        <f t="shared" si="4"/>
        <v>853405</v>
      </c>
      <c r="X27" s="17">
        <f t="shared" si="5"/>
        <v>0</v>
      </c>
      <c r="Y27" s="16">
        <f t="shared" si="6"/>
        <v>0</v>
      </c>
      <c r="Z27" s="18">
        <f t="shared" si="7"/>
        <v>46396.12</v>
      </c>
      <c r="AA27" s="16">
        <f t="shared" si="8"/>
        <v>0</v>
      </c>
      <c r="AB27" s="16">
        <f t="shared" si="9"/>
        <v>0</v>
      </c>
    </row>
    <row r="28" spans="1:28" ht="12.75" customHeight="1">
      <c r="A28" s="38">
        <v>4182</v>
      </c>
      <c r="B28" s="39" t="s">
        <v>403</v>
      </c>
      <c r="C28" s="38">
        <v>0</v>
      </c>
      <c r="D28" s="38">
        <v>4208</v>
      </c>
      <c r="E28" s="38">
        <v>34585</v>
      </c>
      <c r="F28" s="38">
        <v>811</v>
      </c>
      <c r="G28" s="38">
        <v>21922</v>
      </c>
      <c r="H28" s="38">
        <v>504</v>
      </c>
      <c r="I28" s="38">
        <v>-11953</v>
      </c>
      <c r="J28" s="40">
        <v>6316</v>
      </c>
      <c r="K28" s="40">
        <v>21400</v>
      </c>
      <c r="L28" s="40">
        <v>0</v>
      </c>
      <c r="M28" s="40">
        <v>1649.4112</v>
      </c>
      <c r="N28" s="40">
        <v>0</v>
      </c>
      <c r="O28" s="40">
        <v>-114.45</v>
      </c>
      <c r="P28" s="39" t="s">
        <v>404</v>
      </c>
      <c r="Q28" s="38">
        <v>72192</v>
      </c>
      <c r="R28" s="39" t="s">
        <v>606</v>
      </c>
      <c r="S28" s="16">
        <f t="shared" si="0"/>
        <v>44554</v>
      </c>
      <c r="T28" s="16">
        <f t="shared" si="1"/>
        <v>44668.45</v>
      </c>
      <c r="U28" s="16">
        <f t="shared" si="2"/>
        <v>29365.4112</v>
      </c>
      <c r="V28" s="16">
        <f t="shared" si="3"/>
        <v>15303.038799999998</v>
      </c>
      <c r="W28" s="16">
        <f t="shared" si="4"/>
        <v>5523</v>
      </c>
      <c r="X28" s="17">
        <f t="shared" si="5"/>
        <v>0</v>
      </c>
      <c r="Y28" s="16">
        <f t="shared" si="6"/>
        <v>0</v>
      </c>
      <c r="Z28" s="18">
        <f t="shared" si="7"/>
        <v>15303.038799999998</v>
      </c>
      <c r="AA28" s="16">
        <f t="shared" si="8"/>
        <v>0</v>
      </c>
      <c r="AB28" s="16">
        <f t="shared" si="9"/>
        <v>0</v>
      </c>
    </row>
    <row r="29" spans="1:28" ht="12.75" customHeight="1">
      <c r="A29" s="38">
        <v>4183</v>
      </c>
      <c r="B29" s="39" t="s">
        <v>202</v>
      </c>
      <c r="C29" s="38">
        <v>0</v>
      </c>
      <c r="D29" s="38">
        <v>68068</v>
      </c>
      <c r="E29" s="38">
        <v>12285</v>
      </c>
      <c r="F29" s="38">
        <v>7020</v>
      </c>
      <c r="G29" s="38">
        <v>11988</v>
      </c>
      <c r="H29" s="38">
        <v>340</v>
      </c>
      <c r="I29" s="38">
        <v>36269</v>
      </c>
      <c r="J29" s="40">
        <v>0</v>
      </c>
      <c r="K29" s="40">
        <v>185</v>
      </c>
      <c r="L29" s="40">
        <v>0</v>
      </c>
      <c r="M29" s="40">
        <v>4381.928</v>
      </c>
      <c r="N29" s="40">
        <v>0</v>
      </c>
      <c r="O29" s="40">
        <v>-292.48</v>
      </c>
      <c r="P29" s="39" t="s">
        <v>203</v>
      </c>
      <c r="Q29" s="38">
        <v>72357</v>
      </c>
      <c r="R29" s="39" t="s">
        <v>607</v>
      </c>
      <c r="S29" s="16">
        <f t="shared" si="0"/>
        <v>60542</v>
      </c>
      <c r="T29" s="16">
        <f t="shared" si="1"/>
        <v>60834.48</v>
      </c>
      <c r="U29" s="16">
        <f t="shared" si="2"/>
        <v>4566.928</v>
      </c>
      <c r="V29" s="16">
        <f t="shared" si="3"/>
        <v>56267.552</v>
      </c>
      <c r="W29" s="16">
        <f t="shared" si="4"/>
        <v>75428</v>
      </c>
      <c r="X29" s="17">
        <f t="shared" si="5"/>
        <v>0</v>
      </c>
      <c r="Y29" s="16">
        <f t="shared" si="6"/>
        <v>0</v>
      </c>
      <c r="Z29" s="18">
        <f t="shared" si="7"/>
        <v>56267.552</v>
      </c>
      <c r="AA29" s="16">
        <f t="shared" si="8"/>
        <v>0</v>
      </c>
      <c r="AB29" s="16">
        <f t="shared" si="9"/>
        <v>0</v>
      </c>
    </row>
    <row r="30" spans="1:28" ht="12.75" customHeight="1">
      <c r="A30" s="38">
        <v>4185</v>
      </c>
      <c r="B30" s="39" t="s">
        <v>190</v>
      </c>
      <c r="C30" s="41"/>
      <c r="D30" s="38">
        <v>893872</v>
      </c>
      <c r="E30" s="38">
        <v>-29199</v>
      </c>
      <c r="F30" s="38">
        <v>18033</v>
      </c>
      <c r="G30" s="38">
        <v>12370</v>
      </c>
      <c r="H30" s="38">
        <v>26818</v>
      </c>
      <c r="I30" s="38">
        <v>-20922</v>
      </c>
      <c r="J30" s="40">
        <v>78997</v>
      </c>
      <c r="K30" s="40">
        <v>26078</v>
      </c>
      <c r="L30" s="40">
        <v>0</v>
      </c>
      <c r="M30" s="40">
        <v>37643.1152</v>
      </c>
      <c r="N30" s="40">
        <v>0</v>
      </c>
      <c r="O30" s="40">
        <v>-93855.85</v>
      </c>
      <c r="P30" s="39" t="s">
        <v>191</v>
      </c>
      <c r="Q30" s="38">
        <v>72341</v>
      </c>
      <c r="R30" s="39" t="s">
        <v>608</v>
      </c>
      <c r="S30" s="16">
        <f t="shared" si="0"/>
        <v>-37751</v>
      </c>
      <c r="T30" s="16">
        <f t="shared" si="1"/>
        <v>56104.850000000006</v>
      </c>
      <c r="U30" s="16">
        <f t="shared" si="2"/>
        <v>142718.1152</v>
      </c>
      <c r="V30" s="16">
        <f t="shared" si="3"/>
        <v>0</v>
      </c>
      <c r="W30" s="16">
        <f t="shared" si="4"/>
        <v>938723</v>
      </c>
      <c r="X30" s="17">
        <f t="shared" si="5"/>
        <v>0</v>
      </c>
      <c r="Y30" s="16">
        <f t="shared" si="6"/>
        <v>0</v>
      </c>
      <c r="Z30" s="18">
        <f t="shared" si="7"/>
        <v>0</v>
      </c>
      <c r="AA30" s="16">
        <f t="shared" si="8"/>
        <v>93855.85</v>
      </c>
      <c r="AB30" s="16">
        <f t="shared" si="9"/>
        <v>782.1320833333334</v>
      </c>
    </row>
    <row r="31" spans="1:28" ht="12.75" customHeight="1">
      <c r="A31" s="38">
        <v>4186</v>
      </c>
      <c r="B31" s="39" t="s">
        <v>355</v>
      </c>
      <c r="C31" s="38">
        <v>0</v>
      </c>
      <c r="D31" s="38">
        <v>1249422</v>
      </c>
      <c r="E31" s="38">
        <v>270885</v>
      </c>
      <c r="F31" s="38">
        <v>52474</v>
      </c>
      <c r="G31" s="38">
        <v>24961</v>
      </c>
      <c r="H31" s="38">
        <v>43862</v>
      </c>
      <c r="I31" s="38">
        <v>31746</v>
      </c>
      <c r="J31" s="40">
        <v>29175</v>
      </c>
      <c r="K31" s="40">
        <v>26917</v>
      </c>
      <c r="L31" s="40">
        <v>0</v>
      </c>
      <c r="M31" s="40">
        <v>31121.6924</v>
      </c>
      <c r="N31" s="40">
        <v>0</v>
      </c>
      <c r="O31" s="41"/>
      <c r="P31" s="39" t="s">
        <v>356</v>
      </c>
      <c r="Q31" s="38">
        <v>70174</v>
      </c>
      <c r="R31" s="39" t="s">
        <v>609</v>
      </c>
      <c r="S31" s="16">
        <f t="shared" si="0"/>
        <v>327592</v>
      </c>
      <c r="T31" s="16">
        <f t="shared" si="1"/>
        <v>327592</v>
      </c>
      <c r="U31" s="16">
        <f t="shared" si="2"/>
        <v>87213.6924</v>
      </c>
      <c r="V31" s="16">
        <f t="shared" si="3"/>
        <v>240378.3076</v>
      </c>
      <c r="W31" s="16">
        <f t="shared" si="4"/>
        <v>1345758</v>
      </c>
      <c r="X31" s="17">
        <f t="shared" si="5"/>
        <v>0</v>
      </c>
      <c r="Y31" s="16">
        <f t="shared" si="6"/>
        <v>0</v>
      </c>
      <c r="Z31" s="18">
        <f t="shared" si="7"/>
        <v>240378.3076</v>
      </c>
      <c r="AA31" s="16">
        <f t="shared" si="8"/>
        <v>0</v>
      </c>
      <c r="AB31" s="16">
        <f t="shared" si="9"/>
        <v>0</v>
      </c>
    </row>
    <row r="32" spans="1:28" ht="12.75" customHeight="1">
      <c r="A32" s="38">
        <v>4187</v>
      </c>
      <c r="B32" s="39" t="s">
        <v>80</v>
      </c>
      <c r="C32" s="41"/>
      <c r="D32" s="38">
        <v>605659</v>
      </c>
      <c r="E32" s="38">
        <v>-11122</v>
      </c>
      <c r="F32" s="38">
        <v>30337</v>
      </c>
      <c r="G32" s="38">
        <v>-185</v>
      </c>
      <c r="H32" s="38">
        <v>6634</v>
      </c>
      <c r="I32" s="38">
        <v>56964</v>
      </c>
      <c r="J32" s="40">
        <v>857</v>
      </c>
      <c r="K32" s="40">
        <v>4388.96</v>
      </c>
      <c r="L32" s="40">
        <v>0</v>
      </c>
      <c r="M32" s="40">
        <v>12646.9052</v>
      </c>
      <c r="N32" s="40">
        <v>0</v>
      </c>
      <c r="O32" s="41"/>
      <c r="P32" s="39" t="s">
        <v>81</v>
      </c>
      <c r="Q32" s="38">
        <v>70651</v>
      </c>
      <c r="R32" s="39" t="s">
        <v>610</v>
      </c>
      <c r="S32" s="16">
        <f t="shared" si="0"/>
        <v>45657</v>
      </c>
      <c r="T32" s="16">
        <f t="shared" si="1"/>
        <v>45657</v>
      </c>
      <c r="U32" s="16">
        <f t="shared" si="2"/>
        <v>17892.8652</v>
      </c>
      <c r="V32" s="16">
        <f t="shared" si="3"/>
        <v>27764.1348</v>
      </c>
      <c r="W32" s="16">
        <f t="shared" si="4"/>
        <v>642630</v>
      </c>
      <c r="X32" s="17">
        <f t="shared" si="5"/>
        <v>0</v>
      </c>
      <c r="Y32" s="16">
        <f t="shared" si="6"/>
        <v>0</v>
      </c>
      <c r="Z32" s="18">
        <f t="shared" si="7"/>
        <v>27764.1348</v>
      </c>
      <c r="AA32" s="16">
        <f t="shared" si="8"/>
        <v>0</v>
      </c>
      <c r="AB32" s="16">
        <f t="shared" si="9"/>
        <v>0</v>
      </c>
    </row>
    <row r="33" spans="1:28" ht="12.75" customHeight="1">
      <c r="A33" s="38">
        <v>4188</v>
      </c>
      <c r="B33" s="39" t="s">
        <v>379</v>
      </c>
      <c r="C33" s="38">
        <v>0</v>
      </c>
      <c r="D33" s="38">
        <v>1010571</v>
      </c>
      <c r="E33" s="38">
        <v>63366</v>
      </c>
      <c r="F33" s="38">
        <v>11055</v>
      </c>
      <c r="G33" s="38">
        <v>281739</v>
      </c>
      <c r="H33" s="38">
        <v>102897</v>
      </c>
      <c r="I33" s="38">
        <v>31978</v>
      </c>
      <c r="J33" s="40">
        <v>169655.65</v>
      </c>
      <c r="K33" s="40">
        <v>20792</v>
      </c>
      <c r="L33" s="40">
        <v>0</v>
      </c>
      <c r="M33" s="40">
        <v>41064.6884</v>
      </c>
      <c r="N33" s="40">
        <v>0</v>
      </c>
      <c r="O33" s="41"/>
      <c r="P33" s="39" t="s">
        <v>380</v>
      </c>
      <c r="Q33" s="38">
        <v>70908</v>
      </c>
      <c r="R33" s="39" t="s">
        <v>611</v>
      </c>
      <c r="S33" s="16">
        <f t="shared" si="0"/>
        <v>377083</v>
      </c>
      <c r="T33" s="16">
        <f t="shared" si="1"/>
        <v>377083</v>
      </c>
      <c r="U33" s="16">
        <f t="shared" si="2"/>
        <v>231512.3384</v>
      </c>
      <c r="V33" s="16">
        <f t="shared" si="3"/>
        <v>145570.6616</v>
      </c>
      <c r="W33" s="16">
        <f t="shared" si="4"/>
        <v>1124523</v>
      </c>
      <c r="X33" s="17">
        <f t="shared" si="5"/>
        <v>0</v>
      </c>
      <c r="Y33" s="16">
        <f t="shared" si="6"/>
        <v>0</v>
      </c>
      <c r="Z33" s="18">
        <f t="shared" si="7"/>
        <v>145570.6616</v>
      </c>
      <c r="AA33" s="16">
        <f t="shared" si="8"/>
        <v>0</v>
      </c>
      <c r="AB33" s="16">
        <f t="shared" si="9"/>
        <v>0</v>
      </c>
    </row>
    <row r="34" spans="1:28" ht="12.75" customHeight="1">
      <c r="A34" s="38">
        <v>4190</v>
      </c>
      <c r="B34" s="39" t="s">
        <v>495</v>
      </c>
      <c r="C34" s="41"/>
      <c r="D34" s="38">
        <v>1513912</v>
      </c>
      <c r="E34" s="38">
        <v>54840</v>
      </c>
      <c r="F34" s="38">
        <v>104202</v>
      </c>
      <c r="G34" s="38">
        <v>-5564</v>
      </c>
      <c r="H34" s="38">
        <v>15636</v>
      </c>
      <c r="I34" s="38">
        <v>81986</v>
      </c>
      <c r="J34" s="40">
        <v>25888</v>
      </c>
      <c r="K34" s="40">
        <v>2665.63</v>
      </c>
      <c r="L34" s="40">
        <v>0</v>
      </c>
      <c r="M34" s="40">
        <v>46870.8628</v>
      </c>
      <c r="N34" s="40">
        <v>0</v>
      </c>
      <c r="O34" s="40">
        <v>-72967.44</v>
      </c>
      <c r="P34" s="39" t="s">
        <v>496</v>
      </c>
      <c r="Q34" s="38">
        <v>70820</v>
      </c>
      <c r="R34" s="39" t="s">
        <v>612</v>
      </c>
      <c r="S34" s="16">
        <f t="shared" si="0"/>
        <v>131262</v>
      </c>
      <c r="T34" s="16">
        <f t="shared" si="1"/>
        <v>204229.44</v>
      </c>
      <c r="U34" s="16">
        <f t="shared" si="2"/>
        <v>75424.4928</v>
      </c>
      <c r="V34" s="16">
        <f t="shared" si="3"/>
        <v>128804.9472</v>
      </c>
      <c r="W34" s="16">
        <f t="shared" si="4"/>
        <v>1633750</v>
      </c>
      <c r="X34" s="17">
        <f t="shared" si="5"/>
        <v>0</v>
      </c>
      <c r="Y34" s="16">
        <f t="shared" si="6"/>
        <v>0</v>
      </c>
      <c r="Z34" s="18">
        <f t="shared" si="7"/>
        <v>128804.9472</v>
      </c>
      <c r="AA34" s="16">
        <f t="shared" si="8"/>
        <v>0</v>
      </c>
      <c r="AB34" s="16">
        <f t="shared" si="9"/>
        <v>0</v>
      </c>
    </row>
    <row r="35" spans="1:28" ht="12.75" customHeight="1">
      <c r="A35" s="38">
        <v>4192</v>
      </c>
      <c r="B35" s="39" t="s">
        <v>196</v>
      </c>
      <c r="C35" s="38">
        <v>492322</v>
      </c>
      <c r="D35" s="38">
        <v>63685865</v>
      </c>
      <c r="E35" s="38">
        <v>5107136</v>
      </c>
      <c r="F35" s="38">
        <v>5844337</v>
      </c>
      <c r="G35" s="38">
        <v>2222276</v>
      </c>
      <c r="H35" s="38">
        <v>1406374</v>
      </c>
      <c r="I35" s="38">
        <v>425063</v>
      </c>
      <c r="J35" s="40">
        <v>1058229</v>
      </c>
      <c r="K35" s="40">
        <v>4688359.18</v>
      </c>
      <c r="L35" s="40">
        <v>375821</v>
      </c>
      <c r="M35" s="40">
        <v>0</v>
      </c>
      <c r="N35" s="40">
        <v>0</v>
      </c>
      <c r="O35" s="40">
        <v>-2627348.51</v>
      </c>
      <c r="P35" s="39" t="s">
        <v>197</v>
      </c>
      <c r="Q35" s="38">
        <v>70914</v>
      </c>
      <c r="R35" s="39" t="s">
        <v>613</v>
      </c>
      <c r="S35" s="16">
        <f t="shared" si="0"/>
        <v>7754475</v>
      </c>
      <c r="T35" s="16">
        <f t="shared" si="1"/>
        <v>10381823.51</v>
      </c>
      <c r="U35" s="16">
        <f t="shared" si="2"/>
        <v>6122409.18</v>
      </c>
      <c r="V35" s="16">
        <f t="shared" si="3"/>
        <v>4259414.33</v>
      </c>
      <c r="W35" s="16">
        <f t="shared" si="4"/>
        <v>70936576</v>
      </c>
      <c r="X35" s="17">
        <f t="shared" si="5"/>
        <v>0.006940312427822848</v>
      </c>
      <c r="Y35" s="16">
        <f t="shared" si="6"/>
        <v>29561.66620974573</v>
      </c>
      <c r="Z35" s="18">
        <f t="shared" si="7"/>
        <v>4229852.663790254</v>
      </c>
      <c r="AA35" s="16">
        <f t="shared" si="8"/>
        <v>0</v>
      </c>
      <c r="AB35" s="16">
        <f t="shared" si="9"/>
        <v>0</v>
      </c>
    </row>
    <row r="36" spans="1:28" ht="12.75" customHeight="1">
      <c r="A36" s="38">
        <v>4193</v>
      </c>
      <c r="B36" s="39" t="s">
        <v>517</v>
      </c>
      <c r="C36" s="38">
        <v>0</v>
      </c>
      <c r="D36" s="38">
        <v>4336823</v>
      </c>
      <c r="E36" s="38">
        <v>206524</v>
      </c>
      <c r="F36" s="38">
        <v>163271</v>
      </c>
      <c r="G36" s="38">
        <v>61491</v>
      </c>
      <c r="H36" s="38">
        <v>139811</v>
      </c>
      <c r="I36" s="38">
        <v>377008</v>
      </c>
      <c r="J36" s="40">
        <v>96028</v>
      </c>
      <c r="K36" s="40">
        <v>85732</v>
      </c>
      <c r="L36" s="40">
        <v>0</v>
      </c>
      <c r="M36" s="40">
        <v>163583.076</v>
      </c>
      <c r="N36" s="40">
        <v>0</v>
      </c>
      <c r="O36" s="40">
        <v>-136156.81</v>
      </c>
      <c r="P36" s="39" t="s">
        <v>518</v>
      </c>
      <c r="Q36" s="38">
        <v>69744</v>
      </c>
      <c r="R36" s="39" t="s">
        <v>614</v>
      </c>
      <c r="S36" s="16">
        <f t="shared" si="0"/>
        <v>645023</v>
      </c>
      <c r="T36" s="16">
        <f t="shared" si="1"/>
        <v>781179.81</v>
      </c>
      <c r="U36" s="16">
        <f t="shared" si="2"/>
        <v>345343.076</v>
      </c>
      <c r="V36" s="16">
        <f t="shared" si="3"/>
        <v>435836.73400000005</v>
      </c>
      <c r="W36" s="16">
        <f t="shared" si="4"/>
        <v>4639905</v>
      </c>
      <c r="X36" s="17">
        <f t="shared" si="5"/>
        <v>0</v>
      </c>
      <c r="Y36" s="16">
        <f t="shared" si="6"/>
        <v>0</v>
      </c>
      <c r="Z36" s="18">
        <f t="shared" si="7"/>
        <v>435836.73400000005</v>
      </c>
      <c r="AA36" s="16">
        <f t="shared" si="8"/>
        <v>0</v>
      </c>
      <c r="AB36" s="16">
        <f t="shared" si="9"/>
        <v>0</v>
      </c>
    </row>
    <row r="37" spans="1:28" ht="12.75" customHeight="1">
      <c r="A37" s="38">
        <v>4194</v>
      </c>
      <c r="B37" s="39" t="s">
        <v>232</v>
      </c>
      <c r="C37" s="38">
        <v>229133</v>
      </c>
      <c r="D37" s="38">
        <v>2687509</v>
      </c>
      <c r="E37" s="38">
        <v>124808</v>
      </c>
      <c r="F37" s="38">
        <v>278827</v>
      </c>
      <c r="G37" s="38">
        <v>42422</v>
      </c>
      <c r="H37" s="38">
        <v>79800</v>
      </c>
      <c r="I37" s="38">
        <v>440729</v>
      </c>
      <c r="J37" s="40">
        <v>10688.63</v>
      </c>
      <c r="K37" s="40">
        <v>0</v>
      </c>
      <c r="L37" s="40">
        <v>0</v>
      </c>
      <c r="M37" s="40">
        <v>71679.3432</v>
      </c>
      <c r="N37" s="40">
        <v>0</v>
      </c>
      <c r="O37" s="41"/>
      <c r="P37" s="39" t="s">
        <v>233</v>
      </c>
      <c r="Q37" s="38">
        <v>70125</v>
      </c>
      <c r="R37" s="39" t="s">
        <v>615</v>
      </c>
      <c r="S37" s="16">
        <f t="shared" si="0"/>
        <v>607959</v>
      </c>
      <c r="T37" s="16">
        <f t="shared" si="1"/>
        <v>607959</v>
      </c>
      <c r="U37" s="16">
        <f t="shared" si="2"/>
        <v>82367.97320000001</v>
      </c>
      <c r="V37" s="16">
        <f t="shared" si="3"/>
        <v>525591.0268</v>
      </c>
      <c r="W37" s="16">
        <f t="shared" si="4"/>
        <v>3046136</v>
      </c>
      <c r="X37" s="17">
        <f t="shared" si="5"/>
        <v>0.07522086998085444</v>
      </c>
      <c r="Y37" s="16">
        <f t="shared" si="6"/>
        <v>39535.41429002658</v>
      </c>
      <c r="Z37" s="18">
        <f t="shared" si="7"/>
        <v>486055.6125099734</v>
      </c>
      <c r="AA37" s="16">
        <f t="shared" si="8"/>
        <v>0</v>
      </c>
      <c r="AB37" s="16">
        <f t="shared" si="9"/>
        <v>0</v>
      </c>
    </row>
    <row r="38" spans="1:28" ht="12.75" customHeight="1">
      <c r="A38" s="38">
        <v>4195</v>
      </c>
      <c r="B38" s="39" t="s">
        <v>210</v>
      </c>
      <c r="C38" s="38">
        <v>208543</v>
      </c>
      <c r="D38" s="38">
        <v>2315812</v>
      </c>
      <c r="E38" s="38">
        <v>246633</v>
      </c>
      <c r="F38" s="38">
        <v>86353</v>
      </c>
      <c r="G38" s="38">
        <v>107871</v>
      </c>
      <c r="H38" s="38">
        <v>100314</v>
      </c>
      <c r="I38" s="38">
        <v>657824</v>
      </c>
      <c r="J38" s="40">
        <v>92249.3</v>
      </c>
      <c r="K38" s="40">
        <v>328382.5</v>
      </c>
      <c r="L38" s="40">
        <v>0</v>
      </c>
      <c r="M38" s="40">
        <v>76348.1376</v>
      </c>
      <c r="N38" s="40">
        <v>0</v>
      </c>
      <c r="O38" s="40">
        <v>-122646</v>
      </c>
      <c r="P38" s="39" t="s">
        <v>211</v>
      </c>
      <c r="Q38" s="38">
        <v>70632</v>
      </c>
      <c r="R38" s="39" t="s">
        <v>616</v>
      </c>
      <c r="S38" s="16">
        <f t="shared" si="0"/>
        <v>1012328</v>
      </c>
      <c r="T38" s="16">
        <f t="shared" si="1"/>
        <v>1134974</v>
      </c>
      <c r="U38" s="16">
        <f t="shared" si="2"/>
        <v>496979.9376</v>
      </c>
      <c r="V38" s="16">
        <f t="shared" si="3"/>
        <v>637994.0623999999</v>
      </c>
      <c r="W38" s="16">
        <f t="shared" si="4"/>
        <v>2502479</v>
      </c>
      <c r="X38" s="17">
        <f t="shared" si="5"/>
        <v>0.08333456544490483</v>
      </c>
      <c r="Y38" s="16">
        <f t="shared" si="6"/>
        <v>53166.95794653349</v>
      </c>
      <c r="Z38" s="18">
        <f t="shared" si="7"/>
        <v>584827.1044534665</v>
      </c>
      <c r="AA38" s="16">
        <f t="shared" si="8"/>
        <v>0</v>
      </c>
      <c r="AB38" s="16">
        <f t="shared" si="9"/>
        <v>0</v>
      </c>
    </row>
    <row r="39" spans="1:28" ht="12.75" customHeight="1">
      <c r="A39" s="38">
        <v>4196</v>
      </c>
      <c r="B39" s="39" t="s">
        <v>335</v>
      </c>
      <c r="C39" s="38">
        <v>7710388</v>
      </c>
      <c r="D39" s="38">
        <v>22676397</v>
      </c>
      <c r="E39" s="38">
        <v>2071182</v>
      </c>
      <c r="F39" s="38">
        <v>226258</v>
      </c>
      <c r="G39" s="38">
        <v>133463</v>
      </c>
      <c r="H39" s="38">
        <v>277788</v>
      </c>
      <c r="I39" s="38">
        <v>3463417</v>
      </c>
      <c r="J39" s="40">
        <v>44344.56</v>
      </c>
      <c r="K39" s="40">
        <v>1436311.6598</v>
      </c>
      <c r="L39" s="40">
        <v>0</v>
      </c>
      <c r="M39" s="40">
        <v>312613.8556</v>
      </c>
      <c r="N39" s="40">
        <v>0</v>
      </c>
      <c r="O39" s="40">
        <v>-829689.94</v>
      </c>
      <c r="P39" s="39" t="s">
        <v>336</v>
      </c>
      <c r="Q39" s="38">
        <v>72025</v>
      </c>
      <c r="R39" s="39" t="s">
        <v>617</v>
      </c>
      <c r="S39" s="16">
        <f t="shared" si="0"/>
        <v>5668062</v>
      </c>
      <c r="T39" s="16">
        <f t="shared" si="1"/>
        <v>6497751.9399999995</v>
      </c>
      <c r="U39" s="16">
        <f t="shared" si="2"/>
        <v>1793270.0754</v>
      </c>
      <c r="V39" s="16">
        <f t="shared" si="3"/>
        <v>4704481.864599999</v>
      </c>
      <c r="W39" s="16">
        <f t="shared" si="4"/>
        <v>23180443</v>
      </c>
      <c r="X39" s="17">
        <f t="shared" si="5"/>
        <v>0.332624704368247</v>
      </c>
      <c r="Y39" s="16">
        <f t="shared" si="6"/>
        <v>1564826.889418354</v>
      </c>
      <c r="Z39" s="18">
        <f t="shared" si="7"/>
        <v>3139654.975181645</v>
      </c>
      <c r="AA39" s="16">
        <f t="shared" si="8"/>
        <v>0</v>
      </c>
      <c r="AB39" s="16">
        <f t="shared" si="9"/>
        <v>0</v>
      </c>
    </row>
    <row r="40" spans="1:28" ht="12.75" customHeight="1">
      <c r="A40" s="38">
        <v>4197</v>
      </c>
      <c r="B40" s="39" t="s">
        <v>483</v>
      </c>
      <c r="C40" s="38">
        <v>11275489</v>
      </c>
      <c r="D40" s="38">
        <v>18272992</v>
      </c>
      <c r="E40" s="38">
        <v>5232533</v>
      </c>
      <c r="F40" s="38">
        <v>3276052</v>
      </c>
      <c r="G40" s="38">
        <v>447534</v>
      </c>
      <c r="H40" s="38">
        <v>375422</v>
      </c>
      <c r="I40" s="38">
        <v>6829489</v>
      </c>
      <c r="J40" s="40">
        <v>358296</v>
      </c>
      <c r="K40" s="40">
        <v>1317925.18</v>
      </c>
      <c r="L40" s="40">
        <v>0</v>
      </c>
      <c r="M40" s="40">
        <v>253690.7448</v>
      </c>
      <c r="N40" s="40">
        <v>0</v>
      </c>
      <c r="O40" s="40">
        <v>-838409.96</v>
      </c>
      <c r="P40" s="39" t="s">
        <v>484</v>
      </c>
      <c r="Q40" s="38">
        <v>70322</v>
      </c>
      <c r="R40" s="39" t="s">
        <v>618</v>
      </c>
      <c r="S40" s="16">
        <f t="shared" si="0"/>
        <v>12509556</v>
      </c>
      <c r="T40" s="16">
        <f t="shared" si="1"/>
        <v>13347965.96</v>
      </c>
      <c r="U40" s="16">
        <f t="shared" si="2"/>
        <v>1929911.9248</v>
      </c>
      <c r="V40" s="16">
        <f t="shared" si="3"/>
        <v>11418054.035200002</v>
      </c>
      <c r="W40" s="16">
        <f t="shared" si="4"/>
        <v>21924466</v>
      </c>
      <c r="X40" s="17">
        <f t="shared" si="5"/>
        <v>0.5142879648699311</v>
      </c>
      <c r="Y40" s="16">
        <f t="shared" si="6"/>
        <v>5872167.772537914</v>
      </c>
      <c r="Z40" s="18">
        <f t="shared" si="7"/>
        <v>5545886.262662088</v>
      </c>
      <c r="AA40" s="16">
        <f t="shared" si="8"/>
        <v>0</v>
      </c>
      <c r="AB40" s="16">
        <f t="shared" si="9"/>
        <v>0</v>
      </c>
    </row>
    <row r="41" spans="1:28" ht="12.75" customHeight="1">
      <c r="A41" s="38">
        <v>4198</v>
      </c>
      <c r="B41" s="39" t="s">
        <v>134</v>
      </c>
      <c r="C41" s="38">
        <v>0</v>
      </c>
      <c r="D41" s="38">
        <v>427117</v>
      </c>
      <c r="E41" s="38">
        <v>51519</v>
      </c>
      <c r="F41" s="38">
        <v>82378</v>
      </c>
      <c r="G41" s="38">
        <v>25265</v>
      </c>
      <c r="H41" s="38">
        <v>1331</v>
      </c>
      <c r="I41" s="38">
        <v>84570</v>
      </c>
      <c r="J41" s="40">
        <v>14880</v>
      </c>
      <c r="K41" s="40">
        <v>25752</v>
      </c>
      <c r="L41" s="40">
        <v>0</v>
      </c>
      <c r="M41" s="40">
        <v>14698</v>
      </c>
      <c r="N41" s="40">
        <v>0</v>
      </c>
      <c r="O41" s="41"/>
      <c r="P41" s="39" t="s">
        <v>135</v>
      </c>
      <c r="Q41" s="38">
        <v>70252</v>
      </c>
      <c r="R41" s="39" t="s">
        <v>619</v>
      </c>
      <c r="S41" s="16">
        <f t="shared" si="0"/>
        <v>161354</v>
      </c>
      <c r="T41" s="16">
        <f t="shared" si="1"/>
        <v>161354</v>
      </c>
      <c r="U41" s="16">
        <f t="shared" si="2"/>
        <v>55330</v>
      </c>
      <c r="V41" s="16">
        <f t="shared" si="3"/>
        <v>106024</v>
      </c>
      <c r="W41" s="16">
        <f t="shared" si="4"/>
        <v>510826</v>
      </c>
      <c r="X41" s="17">
        <f t="shared" si="5"/>
        <v>0</v>
      </c>
      <c r="Y41" s="16">
        <f t="shared" si="6"/>
        <v>0</v>
      </c>
      <c r="Z41" s="18">
        <f t="shared" si="7"/>
        <v>106024</v>
      </c>
      <c r="AA41" s="16">
        <f t="shared" si="8"/>
        <v>0</v>
      </c>
      <c r="AB41" s="16">
        <f t="shared" si="9"/>
        <v>0</v>
      </c>
    </row>
    <row r="42" spans="1:28" ht="12.75" customHeight="1">
      <c r="A42" s="38">
        <v>4199</v>
      </c>
      <c r="B42" s="39" t="s">
        <v>282</v>
      </c>
      <c r="C42" s="38">
        <v>0</v>
      </c>
      <c r="D42" s="38">
        <v>1959914</v>
      </c>
      <c r="E42" s="38">
        <v>75967</v>
      </c>
      <c r="F42" s="38">
        <v>36714</v>
      </c>
      <c r="G42" s="38">
        <v>23091</v>
      </c>
      <c r="H42" s="38">
        <v>46687</v>
      </c>
      <c r="I42" s="38">
        <v>203606</v>
      </c>
      <c r="J42" s="40">
        <v>18502</v>
      </c>
      <c r="K42" s="40">
        <v>91886.93</v>
      </c>
      <c r="L42" s="40">
        <v>0</v>
      </c>
      <c r="M42" s="40">
        <v>47632.3796</v>
      </c>
      <c r="N42" s="40">
        <v>0</v>
      </c>
      <c r="O42" s="41"/>
      <c r="P42" s="39" t="s">
        <v>283</v>
      </c>
      <c r="Q42" s="38">
        <v>70538</v>
      </c>
      <c r="R42" s="39" t="s">
        <v>620</v>
      </c>
      <c r="S42" s="16">
        <f t="shared" si="0"/>
        <v>302664</v>
      </c>
      <c r="T42" s="16">
        <f t="shared" si="1"/>
        <v>302664</v>
      </c>
      <c r="U42" s="16">
        <f t="shared" si="2"/>
        <v>158021.30959999998</v>
      </c>
      <c r="V42" s="16">
        <f t="shared" si="3"/>
        <v>144642.69040000002</v>
      </c>
      <c r="W42" s="16">
        <f t="shared" si="4"/>
        <v>2043315</v>
      </c>
      <c r="X42" s="17">
        <f t="shared" si="5"/>
        <v>0</v>
      </c>
      <c r="Y42" s="16">
        <f t="shared" si="6"/>
        <v>0</v>
      </c>
      <c r="Z42" s="18">
        <f t="shared" si="7"/>
        <v>144642.69040000002</v>
      </c>
      <c r="AA42" s="16">
        <f t="shared" si="8"/>
        <v>0</v>
      </c>
      <c r="AB42" s="16">
        <f t="shared" si="9"/>
        <v>0</v>
      </c>
    </row>
    <row r="43" spans="1:28" ht="12.75" customHeight="1">
      <c r="A43" s="38">
        <v>4208</v>
      </c>
      <c r="B43" s="39" t="s">
        <v>230</v>
      </c>
      <c r="C43" s="38">
        <v>1229412</v>
      </c>
      <c r="D43" s="38">
        <v>8161044</v>
      </c>
      <c r="E43" s="38">
        <v>1895477</v>
      </c>
      <c r="F43" s="38">
        <v>1377104</v>
      </c>
      <c r="G43" s="38">
        <v>551885</v>
      </c>
      <c r="H43" s="38">
        <v>574271</v>
      </c>
      <c r="I43" s="38">
        <v>1105299</v>
      </c>
      <c r="J43" s="40">
        <v>210298.54</v>
      </c>
      <c r="K43" s="40">
        <v>599140</v>
      </c>
      <c r="L43" s="40">
        <v>0</v>
      </c>
      <c r="M43" s="40">
        <v>310564.4974</v>
      </c>
      <c r="N43" s="40">
        <v>0</v>
      </c>
      <c r="O43" s="40">
        <v>-727162.77</v>
      </c>
      <c r="P43" s="39" t="s">
        <v>231</v>
      </c>
      <c r="Q43" s="38">
        <v>70418</v>
      </c>
      <c r="R43" s="39" t="s">
        <v>621</v>
      </c>
      <c r="S43" s="16">
        <f t="shared" si="0"/>
        <v>3552661</v>
      </c>
      <c r="T43" s="16">
        <f t="shared" si="1"/>
        <v>4279823.77</v>
      </c>
      <c r="U43" s="16">
        <f t="shared" si="2"/>
        <v>1120003.0374</v>
      </c>
      <c r="V43" s="16">
        <f t="shared" si="3"/>
        <v>3159820.7325999998</v>
      </c>
      <c r="W43" s="16">
        <f t="shared" si="4"/>
        <v>10112419</v>
      </c>
      <c r="X43" s="17">
        <f t="shared" si="5"/>
        <v>0.12157447194385439</v>
      </c>
      <c r="Y43" s="16">
        <f t="shared" si="6"/>
        <v>384153.5370030881</v>
      </c>
      <c r="Z43" s="18">
        <f t="shared" si="7"/>
        <v>2775667.1955969115</v>
      </c>
      <c r="AA43" s="16">
        <f t="shared" si="8"/>
        <v>0</v>
      </c>
      <c r="AB43" s="16">
        <f t="shared" si="9"/>
        <v>0</v>
      </c>
    </row>
    <row r="44" spans="1:28" ht="12.75" customHeight="1">
      <c r="A44" s="38">
        <v>4209</v>
      </c>
      <c r="B44" s="39" t="s">
        <v>351</v>
      </c>
      <c r="C44" s="38">
        <v>0</v>
      </c>
      <c r="D44" s="38">
        <v>14914458</v>
      </c>
      <c r="E44" s="38">
        <v>676564</v>
      </c>
      <c r="F44" s="38">
        <v>547811</v>
      </c>
      <c r="G44" s="38">
        <v>222377</v>
      </c>
      <c r="H44" s="38">
        <v>652560</v>
      </c>
      <c r="I44" s="38">
        <v>375891</v>
      </c>
      <c r="J44" s="40">
        <v>123471.87</v>
      </c>
      <c r="K44" s="40">
        <v>447508.57</v>
      </c>
      <c r="L44" s="40">
        <v>85884</v>
      </c>
      <c r="M44" s="40">
        <v>285486.3916</v>
      </c>
      <c r="N44" s="40">
        <v>0</v>
      </c>
      <c r="O44" s="40">
        <v>-533255.74</v>
      </c>
      <c r="P44" s="39" t="s">
        <v>352</v>
      </c>
      <c r="Q44" s="38">
        <v>70046</v>
      </c>
      <c r="R44" s="39" t="s">
        <v>622</v>
      </c>
      <c r="S44" s="16">
        <f t="shared" si="0"/>
        <v>1274832</v>
      </c>
      <c r="T44" s="16">
        <f t="shared" si="1"/>
        <v>1808087.74</v>
      </c>
      <c r="U44" s="16">
        <f t="shared" si="2"/>
        <v>942350.8316</v>
      </c>
      <c r="V44" s="16">
        <f t="shared" si="3"/>
        <v>865736.9084</v>
      </c>
      <c r="W44" s="16">
        <f t="shared" si="4"/>
        <v>16114829</v>
      </c>
      <c r="X44" s="17">
        <f t="shared" si="5"/>
        <v>0</v>
      </c>
      <c r="Y44" s="16">
        <f t="shared" si="6"/>
        <v>0</v>
      </c>
      <c r="Z44" s="18">
        <f t="shared" si="7"/>
        <v>865736.9084</v>
      </c>
      <c r="AA44" s="16">
        <f t="shared" si="8"/>
        <v>0</v>
      </c>
      <c r="AB44" s="16">
        <f t="shared" si="9"/>
        <v>0</v>
      </c>
    </row>
    <row r="45" spans="1:28" ht="12.75" customHeight="1">
      <c r="A45" s="38">
        <v>4210</v>
      </c>
      <c r="B45" s="39" t="s">
        <v>415</v>
      </c>
      <c r="C45" s="38">
        <v>6702938</v>
      </c>
      <c r="D45" s="38">
        <v>13816648</v>
      </c>
      <c r="E45" s="38">
        <v>16921925</v>
      </c>
      <c r="F45" s="38">
        <v>133356</v>
      </c>
      <c r="G45" s="38">
        <v>509354</v>
      </c>
      <c r="H45" s="38">
        <v>397589</v>
      </c>
      <c r="I45" s="38">
        <v>5897880</v>
      </c>
      <c r="J45" s="40">
        <v>294174.78</v>
      </c>
      <c r="K45" s="40">
        <v>10192001.16</v>
      </c>
      <c r="L45" s="40">
        <v>0</v>
      </c>
      <c r="M45" s="40">
        <v>19933.3182</v>
      </c>
      <c r="N45" s="40">
        <v>0</v>
      </c>
      <c r="O45" s="40">
        <v>-529209.36</v>
      </c>
      <c r="P45" s="39" t="s">
        <v>416</v>
      </c>
      <c r="Q45" s="38">
        <v>70922</v>
      </c>
      <c r="R45" s="39" t="s">
        <v>623</v>
      </c>
      <c r="S45" s="16">
        <f t="shared" si="0"/>
        <v>23329159</v>
      </c>
      <c r="T45" s="16">
        <f t="shared" si="1"/>
        <v>23858368.36</v>
      </c>
      <c r="U45" s="16">
        <f t="shared" si="2"/>
        <v>10506109.2582</v>
      </c>
      <c r="V45" s="16">
        <f t="shared" si="3"/>
        <v>13352259.1018</v>
      </c>
      <c r="W45" s="16">
        <f t="shared" si="4"/>
        <v>14347593</v>
      </c>
      <c r="X45" s="17">
        <f t="shared" si="5"/>
        <v>0.467182056251526</v>
      </c>
      <c r="Y45" s="16">
        <f t="shared" si="6"/>
        <v>6237935.862782078</v>
      </c>
      <c r="Z45" s="18">
        <f t="shared" si="7"/>
        <v>7114323.239017922</v>
      </c>
      <c r="AA45" s="16">
        <f t="shared" si="8"/>
        <v>0</v>
      </c>
      <c r="AB45" s="16">
        <f t="shared" si="9"/>
        <v>0</v>
      </c>
    </row>
    <row r="46" spans="1:28" ht="12.75" customHeight="1">
      <c r="A46" s="38">
        <v>4211</v>
      </c>
      <c r="B46" s="39" t="s">
        <v>301</v>
      </c>
      <c r="C46" s="38">
        <v>42942</v>
      </c>
      <c r="D46" s="38">
        <v>6972863</v>
      </c>
      <c r="E46" s="38">
        <v>669380</v>
      </c>
      <c r="F46" s="38">
        <v>227295</v>
      </c>
      <c r="G46" s="38">
        <v>56519</v>
      </c>
      <c r="H46" s="38">
        <v>96871</v>
      </c>
      <c r="I46" s="38">
        <v>101110</v>
      </c>
      <c r="J46" s="40">
        <v>85422</v>
      </c>
      <c r="K46" s="40">
        <v>254846.97</v>
      </c>
      <c r="L46" s="40">
        <v>0</v>
      </c>
      <c r="M46" s="40">
        <v>195979.664</v>
      </c>
      <c r="N46" s="40">
        <v>0</v>
      </c>
      <c r="O46" s="40">
        <v>-594237.51</v>
      </c>
      <c r="P46" s="39" t="s">
        <v>302</v>
      </c>
      <c r="Q46" s="38">
        <v>70321</v>
      </c>
      <c r="R46" s="39" t="s">
        <v>624</v>
      </c>
      <c r="S46" s="16">
        <f t="shared" si="0"/>
        <v>827009</v>
      </c>
      <c r="T46" s="16">
        <f t="shared" si="1"/>
        <v>1421246.51</v>
      </c>
      <c r="U46" s="16">
        <f t="shared" si="2"/>
        <v>536248.634</v>
      </c>
      <c r="V46" s="16">
        <f t="shared" si="3"/>
        <v>884997.876</v>
      </c>
      <c r="W46" s="16">
        <f t="shared" si="4"/>
        <v>7297029</v>
      </c>
      <c r="X46" s="17">
        <f t="shared" si="5"/>
        <v>0.005884860811160268</v>
      </c>
      <c r="Y46" s="16">
        <f t="shared" si="6"/>
        <v>5208.089318432474</v>
      </c>
      <c r="Z46" s="18">
        <f t="shared" si="7"/>
        <v>879789.7866815676</v>
      </c>
      <c r="AA46" s="16">
        <f t="shared" si="8"/>
        <v>0</v>
      </c>
      <c r="AB46" s="16">
        <f t="shared" si="9"/>
        <v>0</v>
      </c>
    </row>
    <row r="47" spans="1:28" ht="12.75" customHeight="1">
      <c r="A47" s="38">
        <v>4212</v>
      </c>
      <c r="B47" s="39" t="s">
        <v>236</v>
      </c>
      <c r="C47" s="38">
        <v>0</v>
      </c>
      <c r="D47" s="38">
        <v>2544755</v>
      </c>
      <c r="E47" s="38">
        <v>182036</v>
      </c>
      <c r="F47" s="38">
        <v>3267</v>
      </c>
      <c r="G47" s="38">
        <v>324437</v>
      </c>
      <c r="H47" s="38">
        <v>150644</v>
      </c>
      <c r="I47" s="38">
        <v>154079</v>
      </c>
      <c r="J47" s="40">
        <v>78683.83</v>
      </c>
      <c r="K47" s="40">
        <v>3303</v>
      </c>
      <c r="L47" s="40">
        <v>0</v>
      </c>
      <c r="M47" s="40">
        <v>5949.85</v>
      </c>
      <c r="N47" s="40">
        <v>0</v>
      </c>
      <c r="O47" s="40">
        <v>-142682.01</v>
      </c>
      <c r="P47" s="39" t="s">
        <v>237</v>
      </c>
      <c r="Q47" s="38">
        <v>72179</v>
      </c>
      <c r="R47" s="39" t="s">
        <v>625</v>
      </c>
      <c r="S47" s="16">
        <f t="shared" si="0"/>
        <v>660552</v>
      </c>
      <c r="T47" s="16">
        <f t="shared" si="1"/>
        <v>803234.01</v>
      </c>
      <c r="U47" s="16">
        <f t="shared" si="2"/>
        <v>87936.68000000001</v>
      </c>
      <c r="V47" s="16">
        <f t="shared" si="3"/>
        <v>715297.33</v>
      </c>
      <c r="W47" s="16">
        <f t="shared" si="4"/>
        <v>2698666</v>
      </c>
      <c r="X47" s="17">
        <f t="shared" si="5"/>
        <v>0</v>
      </c>
      <c r="Y47" s="16">
        <f t="shared" si="6"/>
        <v>0</v>
      </c>
      <c r="Z47" s="18">
        <f t="shared" si="7"/>
        <v>715297.33</v>
      </c>
      <c r="AA47" s="16">
        <f t="shared" si="8"/>
        <v>0</v>
      </c>
      <c r="AB47" s="16">
        <f t="shared" si="9"/>
        <v>0</v>
      </c>
    </row>
    <row r="48" spans="1:28" ht="12.75" customHeight="1">
      <c r="A48" s="38">
        <v>4213</v>
      </c>
      <c r="B48" s="39" t="s">
        <v>531</v>
      </c>
      <c r="C48" s="41"/>
      <c r="D48" s="38">
        <v>1227880</v>
      </c>
      <c r="E48" s="38">
        <v>60607</v>
      </c>
      <c r="F48" s="38">
        <v>66647</v>
      </c>
      <c r="G48" s="38">
        <v>21522</v>
      </c>
      <c r="H48" s="38">
        <v>6178</v>
      </c>
      <c r="I48" s="38">
        <v>-6209</v>
      </c>
      <c r="J48" s="40">
        <v>20678</v>
      </c>
      <c r="K48" s="40">
        <v>21048.5</v>
      </c>
      <c r="L48" s="40">
        <v>0</v>
      </c>
      <c r="M48" s="40">
        <v>19345.5116</v>
      </c>
      <c r="N48" s="40">
        <v>0</v>
      </c>
      <c r="O48" s="41"/>
      <c r="P48" s="39" t="s">
        <v>532</v>
      </c>
      <c r="Q48" s="38">
        <v>70483</v>
      </c>
      <c r="R48" s="39" t="s">
        <v>626</v>
      </c>
      <c r="S48" s="16">
        <f t="shared" si="0"/>
        <v>75920</v>
      </c>
      <c r="T48" s="16">
        <f t="shared" si="1"/>
        <v>75920</v>
      </c>
      <c r="U48" s="16">
        <f t="shared" si="2"/>
        <v>61072.0116</v>
      </c>
      <c r="V48" s="16">
        <f t="shared" si="3"/>
        <v>14847.988400000002</v>
      </c>
      <c r="W48" s="16">
        <f t="shared" si="4"/>
        <v>1300705</v>
      </c>
      <c r="X48" s="17">
        <f t="shared" si="5"/>
        <v>0</v>
      </c>
      <c r="Y48" s="16">
        <f t="shared" si="6"/>
        <v>0</v>
      </c>
      <c r="Z48" s="18">
        <f t="shared" si="7"/>
        <v>14847.988400000002</v>
      </c>
      <c r="AA48" s="16">
        <f t="shared" si="8"/>
        <v>0</v>
      </c>
      <c r="AB48" s="16">
        <f t="shared" si="9"/>
        <v>0</v>
      </c>
    </row>
    <row r="49" spans="1:28" ht="12.75" customHeight="1">
      <c r="A49" s="38">
        <v>4214</v>
      </c>
      <c r="B49" s="39" t="s">
        <v>375</v>
      </c>
      <c r="C49" s="38">
        <v>0</v>
      </c>
      <c r="D49" s="38">
        <v>2395761</v>
      </c>
      <c r="E49" s="38">
        <v>272043</v>
      </c>
      <c r="F49" s="38">
        <v>291990</v>
      </c>
      <c r="G49" s="38">
        <v>122886</v>
      </c>
      <c r="H49" s="38">
        <v>30406</v>
      </c>
      <c r="I49" s="38">
        <v>-80151</v>
      </c>
      <c r="J49" s="40">
        <v>67465</v>
      </c>
      <c r="K49" s="40">
        <v>304340.4684</v>
      </c>
      <c r="L49" s="40">
        <v>0</v>
      </c>
      <c r="M49" s="40">
        <v>0</v>
      </c>
      <c r="N49" s="40">
        <v>0</v>
      </c>
      <c r="O49" s="41"/>
      <c r="P49" s="39" t="s">
        <v>376</v>
      </c>
      <c r="Q49" s="38">
        <v>70981</v>
      </c>
      <c r="R49" s="39" t="s">
        <v>627</v>
      </c>
      <c r="S49" s="16">
        <f t="shared" si="0"/>
        <v>314778</v>
      </c>
      <c r="T49" s="16">
        <f t="shared" si="1"/>
        <v>314778</v>
      </c>
      <c r="U49" s="16">
        <f t="shared" si="2"/>
        <v>371805.4684</v>
      </c>
      <c r="V49" s="16">
        <f t="shared" si="3"/>
        <v>0</v>
      </c>
      <c r="W49" s="16">
        <f t="shared" si="4"/>
        <v>2718157</v>
      </c>
      <c r="X49" s="17">
        <f t="shared" si="5"/>
        <v>0</v>
      </c>
      <c r="Y49" s="16">
        <f t="shared" si="6"/>
        <v>0</v>
      </c>
      <c r="Z49" s="18">
        <f t="shared" si="7"/>
        <v>0</v>
      </c>
      <c r="AA49" s="16">
        <f t="shared" si="8"/>
        <v>0</v>
      </c>
      <c r="AB49" s="16">
        <f t="shared" si="9"/>
        <v>0</v>
      </c>
    </row>
    <row r="50" spans="1:28" ht="12.75" customHeight="1">
      <c r="A50" s="38">
        <v>4215</v>
      </c>
      <c r="B50" s="39" t="s">
        <v>479</v>
      </c>
      <c r="C50" s="38">
        <v>0</v>
      </c>
      <c r="D50" s="38">
        <v>1030933</v>
      </c>
      <c r="E50" s="38">
        <v>19770</v>
      </c>
      <c r="F50" s="38">
        <v>14279</v>
      </c>
      <c r="G50" s="38">
        <v>44215</v>
      </c>
      <c r="H50" s="38">
        <v>27389</v>
      </c>
      <c r="I50" s="38">
        <v>6160</v>
      </c>
      <c r="J50" s="40">
        <v>30819</v>
      </c>
      <c r="K50" s="40">
        <v>18541.16</v>
      </c>
      <c r="L50" s="40">
        <v>0</v>
      </c>
      <c r="M50" s="40">
        <v>0</v>
      </c>
      <c r="N50" s="40">
        <v>0</v>
      </c>
      <c r="O50" s="41"/>
      <c r="P50" s="39" t="s">
        <v>480</v>
      </c>
      <c r="Q50" s="38">
        <v>69940</v>
      </c>
      <c r="R50" s="39" t="s">
        <v>628</v>
      </c>
      <c r="S50" s="16">
        <f t="shared" si="0"/>
        <v>70145</v>
      </c>
      <c r="T50" s="16">
        <f t="shared" si="1"/>
        <v>70145</v>
      </c>
      <c r="U50" s="16">
        <f t="shared" si="2"/>
        <v>49360.16</v>
      </c>
      <c r="V50" s="16">
        <f t="shared" si="3"/>
        <v>20784.839999999997</v>
      </c>
      <c r="W50" s="16">
        <f t="shared" si="4"/>
        <v>1072601</v>
      </c>
      <c r="X50" s="17">
        <f t="shared" si="5"/>
        <v>0</v>
      </c>
      <c r="Y50" s="16">
        <f t="shared" si="6"/>
        <v>0</v>
      </c>
      <c r="Z50" s="18">
        <f t="shared" si="7"/>
        <v>20784.839999999997</v>
      </c>
      <c r="AA50" s="16">
        <f t="shared" si="8"/>
        <v>0</v>
      </c>
      <c r="AB50" s="16">
        <f t="shared" si="9"/>
        <v>0</v>
      </c>
    </row>
    <row r="51" spans="1:28" ht="12.75" customHeight="1">
      <c r="A51" s="38">
        <v>4217</v>
      </c>
      <c r="B51" s="39" t="s">
        <v>539</v>
      </c>
      <c r="C51" s="41"/>
      <c r="D51" s="38">
        <v>754803</v>
      </c>
      <c r="E51" s="38">
        <v>56657</v>
      </c>
      <c r="F51" s="38">
        <v>144703</v>
      </c>
      <c r="G51" s="38">
        <v>0</v>
      </c>
      <c r="H51" s="38">
        <v>0</v>
      </c>
      <c r="I51" s="38">
        <v>289393</v>
      </c>
      <c r="J51" s="41"/>
      <c r="K51" s="41"/>
      <c r="L51" s="41"/>
      <c r="M51" s="41"/>
      <c r="N51" s="41"/>
      <c r="O51" s="41"/>
      <c r="P51" s="39" t="s">
        <v>541</v>
      </c>
      <c r="Q51" s="38">
        <v>70579</v>
      </c>
      <c r="R51" s="39" t="s">
        <v>629</v>
      </c>
      <c r="S51" s="16">
        <f t="shared" si="0"/>
        <v>346050</v>
      </c>
      <c r="T51" s="16">
        <f t="shared" si="1"/>
        <v>346050</v>
      </c>
      <c r="U51" s="16">
        <f t="shared" si="2"/>
        <v>0</v>
      </c>
      <c r="V51" s="16">
        <f t="shared" si="3"/>
        <v>346050</v>
      </c>
      <c r="W51" s="16">
        <f t="shared" si="4"/>
        <v>899506</v>
      </c>
      <c r="X51" s="17">
        <f t="shared" si="5"/>
        <v>0</v>
      </c>
      <c r="Y51" s="16">
        <f t="shared" si="6"/>
        <v>0</v>
      </c>
      <c r="Z51" s="18">
        <f t="shared" si="7"/>
        <v>346050</v>
      </c>
      <c r="AA51" s="16">
        <f t="shared" si="8"/>
        <v>0</v>
      </c>
      <c r="AB51" s="16">
        <f t="shared" si="9"/>
        <v>0</v>
      </c>
    </row>
    <row r="52" spans="1:28" ht="12.75" customHeight="1">
      <c r="A52" s="38">
        <v>4218</v>
      </c>
      <c r="B52" s="39" t="s">
        <v>409</v>
      </c>
      <c r="C52" s="38">
        <v>0</v>
      </c>
      <c r="D52" s="38">
        <v>14206334</v>
      </c>
      <c r="E52" s="38">
        <v>649371</v>
      </c>
      <c r="F52" s="38">
        <v>631501</v>
      </c>
      <c r="G52" s="38">
        <v>38682</v>
      </c>
      <c r="H52" s="38">
        <v>522663</v>
      </c>
      <c r="I52" s="38">
        <v>2825950</v>
      </c>
      <c r="J52" s="40">
        <v>242562.98</v>
      </c>
      <c r="K52" s="40">
        <v>340032.22</v>
      </c>
      <c r="L52" s="40">
        <v>123672</v>
      </c>
      <c r="M52" s="40">
        <v>0</v>
      </c>
      <c r="N52" s="40">
        <v>0</v>
      </c>
      <c r="O52" s="40">
        <v>-1038280.44</v>
      </c>
      <c r="P52" s="39" t="s">
        <v>410</v>
      </c>
      <c r="Q52" s="38">
        <v>70775</v>
      </c>
      <c r="R52" s="39" t="s">
        <v>630</v>
      </c>
      <c r="S52" s="16">
        <f t="shared" si="0"/>
        <v>3514003</v>
      </c>
      <c r="T52" s="16">
        <f t="shared" si="1"/>
        <v>4552283.4399999995</v>
      </c>
      <c r="U52" s="16">
        <f t="shared" si="2"/>
        <v>706267.2</v>
      </c>
      <c r="V52" s="16">
        <f t="shared" si="3"/>
        <v>3846016.2399999993</v>
      </c>
      <c r="W52" s="16">
        <f t="shared" si="4"/>
        <v>15360498</v>
      </c>
      <c r="X52" s="17">
        <f t="shared" si="5"/>
        <v>0</v>
      </c>
      <c r="Y52" s="16">
        <f t="shared" si="6"/>
        <v>0</v>
      </c>
      <c r="Z52" s="18">
        <f t="shared" si="7"/>
        <v>3846016.2399999993</v>
      </c>
      <c r="AA52" s="16">
        <f t="shared" si="8"/>
        <v>0</v>
      </c>
      <c r="AB52" s="16">
        <f t="shared" si="9"/>
        <v>0</v>
      </c>
    </row>
    <row r="53" spans="1:28" ht="12.75" customHeight="1">
      <c r="A53" s="38">
        <v>4219</v>
      </c>
      <c r="B53" s="39" t="s">
        <v>469</v>
      </c>
      <c r="C53" s="38">
        <v>0</v>
      </c>
      <c r="D53" s="38">
        <v>6142756</v>
      </c>
      <c r="E53" s="38">
        <v>1536275</v>
      </c>
      <c r="F53" s="38">
        <v>104960</v>
      </c>
      <c r="G53" s="38">
        <v>33131</v>
      </c>
      <c r="H53" s="38">
        <v>237656</v>
      </c>
      <c r="I53" s="38">
        <v>2232128</v>
      </c>
      <c r="J53" s="40">
        <v>354471</v>
      </c>
      <c r="K53" s="40">
        <v>807526.74</v>
      </c>
      <c r="L53" s="40">
        <v>0</v>
      </c>
      <c r="M53" s="40">
        <v>252189.8816</v>
      </c>
      <c r="N53" s="40">
        <v>0</v>
      </c>
      <c r="O53" s="40">
        <v>-480156.54</v>
      </c>
      <c r="P53" s="39" t="s">
        <v>470</v>
      </c>
      <c r="Q53" s="38">
        <v>71384</v>
      </c>
      <c r="R53" s="39" t="s">
        <v>631</v>
      </c>
      <c r="S53" s="16">
        <f t="shared" si="0"/>
        <v>3801534</v>
      </c>
      <c r="T53" s="16">
        <f t="shared" si="1"/>
        <v>4281690.54</v>
      </c>
      <c r="U53" s="16">
        <f t="shared" si="2"/>
        <v>1414187.6216</v>
      </c>
      <c r="V53" s="16">
        <f t="shared" si="3"/>
        <v>2867502.9184</v>
      </c>
      <c r="W53" s="16">
        <f t="shared" si="4"/>
        <v>6485372</v>
      </c>
      <c r="X53" s="17">
        <f t="shared" si="5"/>
        <v>0</v>
      </c>
      <c r="Y53" s="16">
        <f t="shared" si="6"/>
        <v>0</v>
      </c>
      <c r="Z53" s="18">
        <f t="shared" si="7"/>
        <v>2867502.9184</v>
      </c>
      <c r="AA53" s="16">
        <f t="shared" si="8"/>
        <v>0</v>
      </c>
      <c r="AB53" s="16">
        <f t="shared" si="9"/>
        <v>0</v>
      </c>
    </row>
    <row r="54" spans="1:28" ht="12.75" customHeight="1">
      <c r="A54" s="38">
        <v>4220</v>
      </c>
      <c r="B54" s="39" t="s">
        <v>371</v>
      </c>
      <c r="C54" s="38">
        <v>0</v>
      </c>
      <c r="D54" s="38">
        <v>3841297</v>
      </c>
      <c r="E54" s="38">
        <v>86899</v>
      </c>
      <c r="F54" s="38">
        <v>149152</v>
      </c>
      <c r="G54" s="38">
        <v>34588</v>
      </c>
      <c r="H54" s="38">
        <v>159808</v>
      </c>
      <c r="I54" s="38">
        <v>191621</v>
      </c>
      <c r="J54" s="40">
        <v>33009.87</v>
      </c>
      <c r="K54" s="40">
        <v>84851</v>
      </c>
      <c r="L54" s="40">
        <v>0</v>
      </c>
      <c r="M54" s="40">
        <v>166627.5516</v>
      </c>
      <c r="N54" s="40">
        <v>0</v>
      </c>
      <c r="O54" s="40">
        <v>-320647.61</v>
      </c>
      <c r="P54" s="39" t="s">
        <v>372</v>
      </c>
      <c r="Q54" s="38">
        <v>70324</v>
      </c>
      <c r="R54" s="39" t="s">
        <v>632</v>
      </c>
      <c r="S54" s="16">
        <f t="shared" si="0"/>
        <v>313108</v>
      </c>
      <c r="T54" s="16">
        <f t="shared" si="1"/>
        <v>633755.61</v>
      </c>
      <c r="U54" s="16">
        <f t="shared" si="2"/>
        <v>284488.4216</v>
      </c>
      <c r="V54" s="16">
        <f t="shared" si="3"/>
        <v>349267.1884</v>
      </c>
      <c r="W54" s="16">
        <f t="shared" si="4"/>
        <v>4150257</v>
      </c>
      <c r="X54" s="17">
        <f t="shared" si="5"/>
        <v>0</v>
      </c>
      <c r="Y54" s="16">
        <f t="shared" si="6"/>
        <v>0</v>
      </c>
      <c r="Z54" s="18">
        <f t="shared" si="7"/>
        <v>349267.1884</v>
      </c>
      <c r="AA54" s="16">
        <f t="shared" si="8"/>
        <v>0</v>
      </c>
      <c r="AB54" s="16">
        <f t="shared" si="9"/>
        <v>0</v>
      </c>
    </row>
    <row r="55" spans="1:28" ht="12.75" customHeight="1">
      <c r="A55" s="38">
        <v>4221</v>
      </c>
      <c r="B55" s="39" t="s">
        <v>212</v>
      </c>
      <c r="C55" s="38">
        <v>2775876</v>
      </c>
      <c r="D55" s="38">
        <v>5238384</v>
      </c>
      <c r="E55" s="38">
        <v>1168452</v>
      </c>
      <c r="F55" s="38">
        <v>31608</v>
      </c>
      <c r="G55" s="38">
        <v>234726</v>
      </c>
      <c r="H55" s="38">
        <v>317756</v>
      </c>
      <c r="I55" s="38">
        <v>4746558</v>
      </c>
      <c r="J55" s="40">
        <v>197261.51</v>
      </c>
      <c r="K55" s="40">
        <v>1532186</v>
      </c>
      <c r="L55" s="40">
        <v>0</v>
      </c>
      <c r="M55" s="40">
        <v>0</v>
      </c>
      <c r="N55" s="40">
        <v>0</v>
      </c>
      <c r="O55" s="40">
        <v>-308841.86</v>
      </c>
      <c r="P55" s="39" t="s">
        <v>213</v>
      </c>
      <c r="Q55" s="38">
        <v>71065</v>
      </c>
      <c r="R55" s="39" t="s">
        <v>633</v>
      </c>
      <c r="S55" s="16">
        <f t="shared" si="0"/>
        <v>6149736</v>
      </c>
      <c r="T55" s="16">
        <f t="shared" si="1"/>
        <v>6458577.86</v>
      </c>
      <c r="U55" s="16">
        <f t="shared" si="2"/>
        <v>1729447.51</v>
      </c>
      <c r="V55" s="16">
        <f t="shared" si="3"/>
        <v>4729130.350000001</v>
      </c>
      <c r="W55" s="16">
        <f t="shared" si="4"/>
        <v>5587748</v>
      </c>
      <c r="X55" s="17">
        <f t="shared" si="5"/>
        <v>0.49677902439408506</v>
      </c>
      <c r="Y55" s="16">
        <f t="shared" si="6"/>
        <v>2349332.7615054585</v>
      </c>
      <c r="Z55" s="18">
        <f t="shared" si="7"/>
        <v>2379797.588494542</v>
      </c>
      <c r="AA55" s="16">
        <f t="shared" si="8"/>
        <v>0</v>
      </c>
      <c r="AB55" s="16">
        <f t="shared" si="9"/>
        <v>0</v>
      </c>
    </row>
    <row r="56" spans="1:28" ht="12.75" customHeight="1">
      <c r="A56" s="38">
        <v>4222</v>
      </c>
      <c r="B56" s="39" t="s">
        <v>447</v>
      </c>
      <c r="C56" s="38">
        <v>0</v>
      </c>
      <c r="D56" s="38">
        <v>1572928</v>
      </c>
      <c r="E56" s="38">
        <v>130723</v>
      </c>
      <c r="F56" s="38">
        <v>15111</v>
      </c>
      <c r="G56" s="38">
        <v>79459</v>
      </c>
      <c r="H56" s="38">
        <v>41375</v>
      </c>
      <c r="I56" s="38">
        <v>698383</v>
      </c>
      <c r="J56" s="40">
        <v>180496.11</v>
      </c>
      <c r="K56" s="40">
        <v>132948.79</v>
      </c>
      <c r="L56" s="40">
        <v>0</v>
      </c>
      <c r="M56" s="40">
        <v>58747.8348</v>
      </c>
      <c r="N56" s="40">
        <v>0</v>
      </c>
      <c r="O56" s="40">
        <v>-81411.21</v>
      </c>
      <c r="P56" s="39" t="s">
        <v>448</v>
      </c>
      <c r="Q56" s="38">
        <v>70269</v>
      </c>
      <c r="R56" s="39" t="s">
        <v>634</v>
      </c>
      <c r="S56" s="16">
        <f t="shared" si="0"/>
        <v>908565</v>
      </c>
      <c r="T56" s="16">
        <f t="shared" si="1"/>
        <v>989976.21</v>
      </c>
      <c r="U56" s="16">
        <f t="shared" si="2"/>
        <v>372192.7348</v>
      </c>
      <c r="V56" s="16">
        <f t="shared" si="3"/>
        <v>617783.4752</v>
      </c>
      <c r="W56" s="16">
        <f t="shared" si="4"/>
        <v>1629414</v>
      </c>
      <c r="X56" s="17">
        <f t="shared" si="5"/>
        <v>0</v>
      </c>
      <c r="Y56" s="16">
        <f t="shared" si="6"/>
        <v>0</v>
      </c>
      <c r="Z56" s="18">
        <f t="shared" si="7"/>
        <v>617783.4752</v>
      </c>
      <c r="AA56" s="16">
        <f t="shared" si="8"/>
        <v>0</v>
      </c>
      <c r="AB56" s="16">
        <f t="shared" si="9"/>
        <v>0</v>
      </c>
    </row>
    <row r="57" spans="1:28" ht="12.75" customHeight="1">
      <c r="A57" s="38">
        <v>4223</v>
      </c>
      <c r="B57" s="39" t="s">
        <v>264</v>
      </c>
      <c r="C57" s="38">
        <v>0</v>
      </c>
      <c r="D57" s="38">
        <v>73490</v>
      </c>
      <c r="E57" s="38">
        <v>0</v>
      </c>
      <c r="F57" s="38">
        <v>549</v>
      </c>
      <c r="G57" s="38">
        <v>0</v>
      </c>
      <c r="H57" s="38">
        <v>911</v>
      </c>
      <c r="I57" s="38">
        <v>12720</v>
      </c>
      <c r="J57" s="40">
        <v>0</v>
      </c>
      <c r="K57" s="40">
        <v>0</v>
      </c>
      <c r="L57" s="40">
        <v>0</v>
      </c>
      <c r="M57" s="40">
        <v>2943.3156</v>
      </c>
      <c r="N57" s="40">
        <v>0</v>
      </c>
      <c r="O57" s="41"/>
      <c r="P57" s="39" t="s">
        <v>265</v>
      </c>
      <c r="Q57" s="38">
        <v>70307</v>
      </c>
      <c r="R57" s="39" t="s">
        <v>635</v>
      </c>
      <c r="S57" s="16">
        <f t="shared" si="0"/>
        <v>12720</v>
      </c>
      <c r="T57" s="16">
        <f t="shared" si="1"/>
        <v>12720</v>
      </c>
      <c r="U57" s="16">
        <f t="shared" si="2"/>
        <v>2943.3156</v>
      </c>
      <c r="V57" s="16">
        <f t="shared" si="3"/>
        <v>9776.6844</v>
      </c>
      <c r="W57" s="16">
        <f t="shared" si="4"/>
        <v>74950</v>
      </c>
      <c r="X57" s="17">
        <f t="shared" si="5"/>
        <v>0</v>
      </c>
      <c r="Y57" s="16">
        <f t="shared" si="6"/>
        <v>0</v>
      </c>
      <c r="Z57" s="18">
        <f t="shared" si="7"/>
        <v>9776.6844</v>
      </c>
      <c r="AA57" s="16">
        <f t="shared" si="8"/>
        <v>0</v>
      </c>
      <c r="AB57" s="16">
        <f t="shared" si="9"/>
        <v>0</v>
      </c>
    </row>
    <row r="58" spans="1:28" ht="12.75" customHeight="1">
      <c r="A58" s="38">
        <v>4224</v>
      </c>
      <c r="B58" s="39" t="s">
        <v>102</v>
      </c>
      <c r="C58" s="38">
        <v>0</v>
      </c>
      <c r="D58" s="38">
        <v>867387</v>
      </c>
      <c r="E58" s="38">
        <v>248712</v>
      </c>
      <c r="F58" s="38">
        <v>317954</v>
      </c>
      <c r="G58" s="38">
        <v>66549</v>
      </c>
      <c r="H58" s="38">
        <v>53052</v>
      </c>
      <c r="I58" s="38">
        <v>9889</v>
      </c>
      <c r="J58" s="40">
        <v>65455</v>
      </c>
      <c r="K58" s="40">
        <v>220855</v>
      </c>
      <c r="L58" s="40">
        <v>0</v>
      </c>
      <c r="M58" s="40">
        <v>34180.9808</v>
      </c>
      <c r="N58" s="40">
        <v>0</v>
      </c>
      <c r="O58" s="41"/>
      <c r="P58" s="39" t="s">
        <v>103</v>
      </c>
      <c r="Q58" s="38">
        <v>70751</v>
      </c>
      <c r="R58" s="39" t="s">
        <v>636</v>
      </c>
      <c r="S58" s="16">
        <f t="shared" si="0"/>
        <v>325150</v>
      </c>
      <c r="T58" s="16">
        <f t="shared" si="1"/>
        <v>325150</v>
      </c>
      <c r="U58" s="16">
        <f t="shared" si="2"/>
        <v>320490.9808</v>
      </c>
      <c r="V58" s="16">
        <f t="shared" si="3"/>
        <v>4659.019199999981</v>
      </c>
      <c r="W58" s="16">
        <f t="shared" si="4"/>
        <v>1238393</v>
      </c>
      <c r="X58" s="17">
        <f t="shared" si="5"/>
        <v>0</v>
      </c>
      <c r="Y58" s="16">
        <f t="shared" si="6"/>
        <v>0</v>
      </c>
      <c r="Z58" s="18">
        <f t="shared" si="7"/>
        <v>4659.019199999981</v>
      </c>
      <c r="AA58" s="16">
        <f t="shared" si="8"/>
        <v>0</v>
      </c>
      <c r="AB58" s="16">
        <f t="shared" si="9"/>
        <v>0</v>
      </c>
    </row>
    <row r="59" spans="1:28" ht="12.75" customHeight="1">
      <c r="A59" s="38">
        <v>4227</v>
      </c>
      <c r="B59" s="39" t="s">
        <v>540</v>
      </c>
      <c r="C59" s="38">
        <v>0</v>
      </c>
      <c r="D59" s="38">
        <v>312339</v>
      </c>
      <c r="E59" s="38">
        <v>4645</v>
      </c>
      <c r="F59" s="38">
        <v>0</v>
      </c>
      <c r="G59" s="38">
        <v>0</v>
      </c>
      <c r="H59" s="38">
        <v>0</v>
      </c>
      <c r="I59" s="38">
        <v>258505</v>
      </c>
      <c r="J59" s="41"/>
      <c r="K59" s="41"/>
      <c r="L59" s="41"/>
      <c r="M59" s="41"/>
      <c r="N59" s="41"/>
      <c r="O59" s="41"/>
      <c r="P59" s="39" t="s">
        <v>542</v>
      </c>
      <c r="Q59" s="38">
        <v>70165</v>
      </c>
      <c r="R59" s="39" t="s">
        <v>637</v>
      </c>
      <c r="S59" s="16">
        <f t="shared" si="0"/>
        <v>263150</v>
      </c>
      <c r="T59" s="16">
        <f t="shared" si="1"/>
        <v>263150</v>
      </c>
      <c r="U59" s="16">
        <f t="shared" si="2"/>
        <v>0</v>
      </c>
      <c r="V59" s="16">
        <f t="shared" si="3"/>
        <v>263150</v>
      </c>
      <c r="W59" s="16">
        <f t="shared" si="4"/>
        <v>312339</v>
      </c>
      <c r="X59" s="17">
        <f t="shared" si="5"/>
        <v>0</v>
      </c>
      <c r="Y59" s="16">
        <f t="shared" si="6"/>
        <v>0</v>
      </c>
      <c r="Z59" s="18">
        <f t="shared" si="7"/>
        <v>263150</v>
      </c>
      <c r="AA59" s="16">
        <f t="shared" si="8"/>
        <v>0</v>
      </c>
      <c r="AB59" s="16">
        <f t="shared" si="9"/>
        <v>0</v>
      </c>
    </row>
    <row r="60" spans="1:28" ht="12.75" customHeight="1">
      <c r="A60" s="38">
        <v>4228</v>
      </c>
      <c r="B60" s="39" t="s">
        <v>182</v>
      </c>
      <c r="C60" s="38">
        <v>0</v>
      </c>
      <c r="D60" s="38">
        <v>3494754</v>
      </c>
      <c r="E60" s="38">
        <v>98510</v>
      </c>
      <c r="F60" s="38">
        <v>135975</v>
      </c>
      <c r="G60" s="38">
        <v>89614</v>
      </c>
      <c r="H60" s="38">
        <v>114366</v>
      </c>
      <c r="I60" s="38">
        <v>532098</v>
      </c>
      <c r="J60" s="40">
        <v>94683.99</v>
      </c>
      <c r="K60" s="40">
        <v>358349.5064</v>
      </c>
      <c r="L60" s="40">
        <v>0</v>
      </c>
      <c r="M60" s="40">
        <v>118094.7024</v>
      </c>
      <c r="N60" s="40">
        <v>0</v>
      </c>
      <c r="O60" s="40">
        <v>-214926.1</v>
      </c>
      <c r="P60" s="39" t="s">
        <v>183</v>
      </c>
      <c r="Q60" s="38">
        <v>70949</v>
      </c>
      <c r="R60" s="39" t="s">
        <v>638</v>
      </c>
      <c r="S60" s="16">
        <f t="shared" si="0"/>
        <v>720222</v>
      </c>
      <c r="T60" s="16">
        <f t="shared" si="1"/>
        <v>935148.1</v>
      </c>
      <c r="U60" s="16">
        <f t="shared" si="2"/>
        <v>571128.1988</v>
      </c>
      <c r="V60" s="16">
        <f t="shared" si="3"/>
        <v>364019.90119999996</v>
      </c>
      <c r="W60" s="16">
        <f t="shared" si="4"/>
        <v>3745095</v>
      </c>
      <c r="X60" s="17">
        <f t="shared" si="5"/>
        <v>0</v>
      </c>
      <c r="Y60" s="16">
        <f t="shared" si="6"/>
        <v>0</v>
      </c>
      <c r="Z60" s="18">
        <f t="shared" si="7"/>
        <v>364019.90119999996</v>
      </c>
      <c r="AA60" s="16">
        <f t="shared" si="8"/>
        <v>0</v>
      </c>
      <c r="AB60" s="16">
        <f t="shared" si="9"/>
        <v>0</v>
      </c>
    </row>
    <row r="61" spans="1:28" ht="12.75" customHeight="1">
      <c r="A61" s="38">
        <v>4229</v>
      </c>
      <c r="B61" s="39" t="s">
        <v>142</v>
      </c>
      <c r="C61" s="38">
        <v>0</v>
      </c>
      <c r="D61" s="38">
        <v>1028521</v>
      </c>
      <c r="E61" s="38">
        <v>10157</v>
      </c>
      <c r="F61" s="38">
        <v>95</v>
      </c>
      <c r="G61" s="38">
        <v>761132</v>
      </c>
      <c r="H61" s="38">
        <v>714049</v>
      </c>
      <c r="I61" s="38">
        <v>87513</v>
      </c>
      <c r="J61" s="40">
        <v>17674.78</v>
      </c>
      <c r="K61" s="40">
        <v>0</v>
      </c>
      <c r="L61" s="40">
        <v>0</v>
      </c>
      <c r="M61" s="40">
        <v>0</v>
      </c>
      <c r="N61" s="40">
        <v>0</v>
      </c>
      <c r="O61" s="41"/>
      <c r="P61" s="39" t="s">
        <v>143</v>
      </c>
      <c r="Q61" s="38">
        <v>70869</v>
      </c>
      <c r="R61" s="39" t="s">
        <v>639</v>
      </c>
      <c r="S61" s="16">
        <f t="shared" si="0"/>
        <v>858802</v>
      </c>
      <c r="T61" s="16">
        <f t="shared" si="1"/>
        <v>858802</v>
      </c>
      <c r="U61" s="16">
        <f t="shared" si="2"/>
        <v>17674.78</v>
      </c>
      <c r="V61" s="16">
        <f t="shared" si="3"/>
        <v>841127.22</v>
      </c>
      <c r="W61" s="16">
        <f t="shared" si="4"/>
        <v>1742665</v>
      </c>
      <c r="X61" s="17">
        <f t="shared" si="5"/>
        <v>0</v>
      </c>
      <c r="Y61" s="16">
        <f t="shared" si="6"/>
        <v>0</v>
      </c>
      <c r="Z61" s="18">
        <f t="shared" si="7"/>
        <v>841127.22</v>
      </c>
      <c r="AA61" s="16">
        <f t="shared" si="8"/>
        <v>0</v>
      </c>
      <c r="AB61" s="16">
        <f t="shared" si="9"/>
        <v>0</v>
      </c>
    </row>
    <row r="62" spans="1:28" ht="12.75" customHeight="1">
      <c r="A62" s="38">
        <v>4230</v>
      </c>
      <c r="B62" s="39" t="s">
        <v>311</v>
      </c>
      <c r="C62" s="38">
        <v>0</v>
      </c>
      <c r="D62" s="38">
        <v>8091749</v>
      </c>
      <c r="E62" s="38">
        <v>193611</v>
      </c>
      <c r="F62" s="38">
        <v>318869</v>
      </c>
      <c r="G62" s="38">
        <v>202099</v>
      </c>
      <c r="H62" s="38">
        <v>260065</v>
      </c>
      <c r="I62" s="38">
        <v>920711</v>
      </c>
      <c r="J62" s="40">
        <v>181349.65</v>
      </c>
      <c r="K62" s="40">
        <v>175108.6</v>
      </c>
      <c r="L62" s="40">
        <v>0</v>
      </c>
      <c r="M62" s="40">
        <v>74522.3985</v>
      </c>
      <c r="N62" s="40">
        <v>0</v>
      </c>
      <c r="O62" s="41"/>
      <c r="P62" s="39" t="s">
        <v>312</v>
      </c>
      <c r="Q62" s="38">
        <v>70735</v>
      </c>
      <c r="R62" s="39" t="s">
        <v>640</v>
      </c>
      <c r="S62" s="16">
        <f t="shared" si="0"/>
        <v>1316421</v>
      </c>
      <c r="T62" s="16">
        <f t="shared" si="1"/>
        <v>1316421</v>
      </c>
      <c r="U62" s="16">
        <f t="shared" si="2"/>
        <v>430980.6485</v>
      </c>
      <c r="V62" s="16">
        <f t="shared" si="3"/>
        <v>885440.3515</v>
      </c>
      <c r="W62" s="16">
        <f t="shared" si="4"/>
        <v>8670683</v>
      </c>
      <c r="X62" s="17">
        <f t="shared" si="5"/>
        <v>0</v>
      </c>
      <c r="Y62" s="16">
        <f t="shared" si="6"/>
        <v>0</v>
      </c>
      <c r="Z62" s="18">
        <f t="shared" si="7"/>
        <v>885440.3515</v>
      </c>
      <c r="AA62" s="16">
        <f t="shared" si="8"/>
        <v>0</v>
      </c>
      <c r="AB62" s="16">
        <f t="shared" si="9"/>
        <v>0</v>
      </c>
    </row>
    <row r="63" spans="1:28" ht="12.75" customHeight="1">
      <c r="A63" s="38">
        <v>4231</v>
      </c>
      <c r="B63" s="39" t="s">
        <v>98</v>
      </c>
      <c r="C63" s="38">
        <v>0</v>
      </c>
      <c r="D63" s="38">
        <v>97603</v>
      </c>
      <c r="E63" s="38">
        <v>2231</v>
      </c>
      <c r="F63" s="38">
        <v>34</v>
      </c>
      <c r="G63" s="38">
        <v>0</v>
      </c>
      <c r="H63" s="38">
        <v>0</v>
      </c>
      <c r="I63" s="38">
        <v>24522</v>
      </c>
      <c r="J63" s="40">
        <v>6034.63</v>
      </c>
      <c r="K63" s="40">
        <v>4990</v>
      </c>
      <c r="L63" s="40">
        <v>0</v>
      </c>
      <c r="M63" s="40">
        <v>5503.1868</v>
      </c>
      <c r="N63" s="40">
        <v>0</v>
      </c>
      <c r="O63" s="41"/>
      <c r="P63" s="39" t="s">
        <v>99</v>
      </c>
      <c r="Q63" s="38">
        <v>70273</v>
      </c>
      <c r="R63" s="39" t="s">
        <v>641</v>
      </c>
      <c r="S63" s="16">
        <f t="shared" si="0"/>
        <v>26753</v>
      </c>
      <c r="T63" s="16">
        <f t="shared" si="1"/>
        <v>26753</v>
      </c>
      <c r="U63" s="16">
        <f t="shared" si="2"/>
        <v>16527.8168</v>
      </c>
      <c r="V63" s="16">
        <f t="shared" si="3"/>
        <v>10225.1832</v>
      </c>
      <c r="W63" s="16">
        <f t="shared" si="4"/>
        <v>97637</v>
      </c>
      <c r="X63" s="17">
        <f t="shared" si="5"/>
        <v>0</v>
      </c>
      <c r="Y63" s="16">
        <f t="shared" si="6"/>
        <v>0</v>
      </c>
      <c r="Z63" s="18">
        <f t="shared" si="7"/>
        <v>10225.1832</v>
      </c>
      <c r="AA63" s="16">
        <f t="shared" si="8"/>
        <v>0</v>
      </c>
      <c r="AB63" s="16">
        <f t="shared" si="9"/>
        <v>0</v>
      </c>
    </row>
    <row r="64" spans="1:28" ht="12.75" customHeight="1">
      <c r="A64" s="38">
        <v>4232</v>
      </c>
      <c r="B64" s="39" t="s">
        <v>186</v>
      </c>
      <c r="C64" s="38">
        <v>0</v>
      </c>
      <c r="D64" s="38">
        <v>5993</v>
      </c>
      <c r="E64" s="38">
        <v>583</v>
      </c>
      <c r="F64" s="38">
        <v>0</v>
      </c>
      <c r="G64" s="38">
        <v>0</v>
      </c>
      <c r="H64" s="38">
        <v>0</v>
      </c>
      <c r="I64" s="38">
        <v>23874</v>
      </c>
      <c r="J64" s="40">
        <v>0</v>
      </c>
      <c r="K64" s="40">
        <v>0</v>
      </c>
      <c r="L64" s="40">
        <v>0</v>
      </c>
      <c r="M64" s="40">
        <v>1993.3032</v>
      </c>
      <c r="N64" s="40">
        <v>0</v>
      </c>
      <c r="O64" s="40">
        <v>-25.34</v>
      </c>
      <c r="P64" s="39" t="s">
        <v>187</v>
      </c>
      <c r="Q64" s="38">
        <v>70206</v>
      </c>
      <c r="R64" s="39" t="s">
        <v>642</v>
      </c>
      <c r="S64" s="16">
        <f t="shared" si="0"/>
        <v>24457</v>
      </c>
      <c r="T64" s="16">
        <f t="shared" si="1"/>
        <v>24482.34</v>
      </c>
      <c r="U64" s="16">
        <f t="shared" si="2"/>
        <v>1993.3032</v>
      </c>
      <c r="V64" s="16">
        <f t="shared" si="3"/>
        <v>22489.0368</v>
      </c>
      <c r="W64" s="16">
        <f t="shared" si="4"/>
        <v>5993</v>
      </c>
      <c r="X64" s="17">
        <f t="shared" si="5"/>
        <v>0</v>
      </c>
      <c r="Y64" s="16">
        <f t="shared" si="6"/>
        <v>0</v>
      </c>
      <c r="Z64" s="18">
        <f t="shared" si="7"/>
        <v>22489.0368</v>
      </c>
      <c r="AA64" s="16">
        <f t="shared" si="8"/>
        <v>0</v>
      </c>
      <c r="AB64" s="16">
        <f t="shared" si="9"/>
        <v>0</v>
      </c>
    </row>
    <row r="65" spans="1:28" ht="12.75" customHeight="1">
      <c r="A65" s="38">
        <v>4234</v>
      </c>
      <c r="B65" s="39" t="s">
        <v>288</v>
      </c>
      <c r="C65" s="41"/>
      <c r="D65" s="38">
        <v>4646252</v>
      </c>
      <c r="E65" s="38">
        <v>170401</v>
      </c>
      <c r="F65" s="38">
        <v>259250</v>
      </c>
      <c r="G65" s="38">
        <v>221198</v>
      </c>
      <c r="H65" s="38">
        <v>221020</v>
      </c>
      <c r="I65" s="38">
        <v>230915</v>
      </c>
      <c r="J65" s="40">
        <v>264218.52</v>
      </c>
      <c r="K65" s="40">
        <v>753576.98</v>
      </c>
      <c r="L65" s="40">
        <v>0</v>
      </c>
      <c r="M65" s="40">
        <v>230915.8036</v>
      </c>
      <c r="N65" s="40">
        <v>0</v>
      </c>
      <c r="O65" s="41"/>
      <c r="P65" s="39" t="s">
        <v>289</v>
      </c>
      <c r="Q65" s="38">
        <v>70886</v>
      </c>
      <c r="R65" s="39" t="s">
        <v>643</v>
      </c>
      <c r="S65" s="16">
        <f t="shared" si="0"/>
        <v>622514</v>
      </c>
      <c r="T65" s="16">
        <f t="shared" si="1"/>
        <v>622514</v>
      </c>
      <c r="U65" s="16">
        <f t="shared" si="2"/>
        <v>1248711.3036</v>
      </c>
      <c r="V65" s="16">
        <f t="shared" si="3"/>
        <v>0</v>
      </c>
      <c r="W65" s="16">
        <f t="shared" si="4"/>
        <v>5126522</v>
      </c>
      <c r="X65" s="17">
        <f t="shared" si="5"/>
        <v>0</v>
      </c>
      <c r="Y65" s="16">
        <f t="shared" si="6"/>
        <v>0</v>
      </c>
      <c r="Z65" s="18">
        <f t="shared" si="7"/>
        <v>0</v>
      </c>
      <c r="AA65" s="16">
        <f t="shared" si="8"/>
        <v>0</v>
      </c>
      <c r="AB65" s="16">
        <f t="shared" si="9"/>
        <v>0</v>
      </c>
    </row>
    <row r="66" spans="1:28" ht="12.75" customHeight="1">
      <c r="A66" s="38">
        <v>79403</v>
      </c>
      <c r="B66" s="39" t="s">
        <v>150</v>
      </c>
      <c r="C66" s="48"/>
      <c r="D66" s="38">
        <v>1892548</v>
      </c>
      <c r="E66" s="38">
        <v>34066</v>
      </c>
      <c r="F66" s="38">
        <v>145681</v>
      </c>
      <c r="G66" s="38">
        <v>29022</v>
      </c>
      <c r="H66" s="38">
        <v>97041</v>
      </c>
      <c r="I66" s="38">
        <v>-129757</v>
      </c>
      <c r="J66" s="40">
        <v>18629.06</v>
      </c>
      <c r="K66" s="40">
        <v>45039</v>
      </c>
      <c r="L66" s="40">
        <v>0</v>
      </c>
      <c r="M66" s="40">
        <v>86485</v>
      </c>
      <c r="N66" s="40">
        <v>0</v>
      </c>
      <c r="O66" s="40">
        <v>-218930.91</v>
      </c>
      <c r="P66" s="39" t="s">
        <v>151</v>
      </c>
      <c r="Q66" s="38">
        <v>69936</v>
      </c>
      <c r="R66" s="39" t="s">
        <v>812</v>
      </c>
      <c r="S66" s="16">
        <f aca="true" t="shared" si="10" ref="S66:S129">I66+E66+G66</f>
        <v>-66669</v>
      </c>
      <c r="T66" s="16">
        <f aca="true" t="shared" si="11" ref="T66:T129">S66+O66*-1</f>
        <v>152261.91</v>
      </c>
      <c r="U66" s="16">
        <f aca="true" t="shared" si="12" ref="U66:U129">N66+M66+L66+K66+J66</f>
        <v>150153.06</v>
      </c>
      <c r="V66" s="16">
        <f aca="true" t="shared" si="13" ref="V66:V129">IF(T66-U66&lt;0,0,T66-U66)</f>
        <v>2108.850000000006</v>
      </c>
      <c r="W66" s="16">
        <f aca="true" t="shared" si="14" ref="W66:W129">D66+F66+H66</f>
        <v>2135270</v>
      </c>
      <c r="X66" s="17">
        <f aca="true" t="shared" si="15" ref="X66:X129">IF(W66=0,0,C66/W66)</f>
        <v>0</v>
      </c>
      <c r="Y66" s="16">
        <f aca="true" t="shared" si="16" ref="Y66:Y129">V66*X66</f>
        <v>0</v>
      </c>
      <c r="Z66" s="18">
        <f aca="true" t="shared" si="17" ref="Z66:Z129">V66-Y66</f>
        <v>2108.850000000006</v>
      </c>
      <c r="AA66" s="16">
        <f aca="true" t="shared" si="18" ref="AA66:AA129">IF(IF(MID(P66,3,2)="01",O66*-1,O66*-1-Z66)&lt;0,0,IF(MID(P66,3,2)="01",O66*-1,O66*-1-Z66))</f>
        <v>216822.06</v>
      </c>
      <c r="AB66" s="16">
        <f aca="true" t="shared" si="19" ref="AB66:AB129">AA66*0.02*5/12</f>
        <v>1806.8505000000002</v>
      </c>
    </row>
    <row r="67" spans="1:28" ht="12.75" customHeight="1">
      <c r="A67" s="38">
        <v>79381</v>
      </c>
      <c r="B67" s="39" t="s">
        <v>152</v>
      </c>
      <c r="C67" s="48"/>
      <c r="D67" s="38">
        <v>1883496</v>
      </c>
      <c r="E67" s="38">
        <v>804480</v>
      </c>
      <c r="F67" s="38">
        <v>785013</v>
      </c>
      <c r="G67" s="38">
        <v>22897</v>
      </c>
      <c r="H67" s="38">
        <v>94124</v>
      </c>
      <c r="I67" s="38">
        <v>63130</v>
      </c>
      <c r="J67" s="40">
        <v>22727</v>
      </c>
      <c r="K67" s="40">
        <v>3223668.47</v>
      </c>
      <c r="L67" s="40">
        <v>0</v>
      </c>
      <c r="M67" s="40">
        <v>85159</v>
      </c>
      <c r="N67" s="40">
        <v>0</v>
      </c>
      <c r="O67" s="40">
        <v>-148357.06</v>
      </c>
      <c r="P67" s="39" t="s">
        <v>153</v>
      </c>
      <c r="Q67" s="38">
        <v>72041</v>
      </c>
      <c r="R67" s="39" t="s">
        <v>807</v>
      </c>
      <c r="S67" s="16">
        <f t="shared" si="10"/>
        <v>890507</v>
      </c>
      <c r="T67" s="16">
        <f t="shared" si="11"/>
        <v>1038864.06</v>
      </c>
      <c r="U67" s="16">
        <f t="shared" si="12"/>
        <v>3331554.47</v>
      </c>
      <c r="V67" s="16">
        <f t="shared" si="13"/>
        <v>0</v>
      </c>
      <c r="W67" s="16">
        <f t="shared" si="14"/>
        <v>2762633</v>
      </c>
      <c r="X67" s="17">
        <f t="shared" si="15"/>
        <v>0</v>
      </c>
      <c r="Y67" s="16">
        <f t="shared" si="16"/>
        <v>0</v>
      </c>
      <c r="Z67" s="18">
        <f t="shared" si="17"/>
        <v>0</v>
      </c>
      <c r="AA67" s="16">
        <f t="shared" si="18"/>
        <v>148357.06</v>
      </c>
      <c r="AB67" s="16">
        <f t="shared" si="19"/>
        <v>1236.3088333333333</v>
      </c>
    </row>
    <row r="68" spans="1:28" ht="12.75" customHeight="1">
      <c r="A68" s="38">
        <v>87600</v>
      </c>
      <c r="B68" s="39" t="s">
        <v>220</v>
      </c>
      <c r="C68" s="38">
        <v>31200</v>
      </c>
      <c r="D68" s="38">
        <v>603476</v>
      </c>
      <c r="E68" s="38">
        <v>20750</v>
      </c>
      <c r="F68" s="38">
        <v>57444</v>
      </c>
      <c r="G68" s="38">
        <v>21235</v>
      </c>
      <c r="H68" s="38">
        <v>32531</v>
      </c>
      <c r="I68" s="38">
        <v>-3134</v>
      </c>
      <c r="J68" s="40">
        <v>538</v>
      </c>
      <c r="K68" s="40">
        <v>12147.7008</v>
      </c>
      <c r="L68" s="40">
        <v>0</v>
      </c>
      <c r="M68" s="40">
        <v>4321.2792</v>
      </c>
      <c r="N68" s="40">
        <v>0</v>
      </c>
      <c r="O68" s="40">
        <v>-68958.78</v>
      </c>
      <c r="P68" s="39" t="s">
        <v>221</v>
      </c>
      <c r="Q68" s="38">
        <v>72162</v>
      </c>
      <c r="R68" s="39" t="s">
        <v>817</v>
      </c>
      <c r="S68" s="16">
        <f t="shared" si="10"/>
        <v>38851</v>
      </c>
      <c r="T68" s="16">
        <f t="shared" si="11"/>
        <v>107809.78</v>
      </c>
      <c r="U68" s="16">
        <f t="shared" si="12"/>
        <v>17006.98</v>
      </c>
      <c r="V68" s="16">
        <f t="shared" si="13"/>
        <v>90802.8</v>
      </c>
      <c r="W68" s="16">
        <f t="shared" si="14"/>
        <v>693451</v>
      </c>
      <c r="X68" s="17">
        <f t="shared" si="15"/>
        <v>0.044992364276639586</v>
      </c>
      <c r="Y68" s="16">
        <f t="shared" si="16"/>
        <v>4085.4326549388493</v>
      </c>
      <c r="Z68" s="18">
        <f t="shared" si="17"/>
        <v>86717.36734506115</v>
      </c>
      <c r="AA68" s="16">
        <f t="shared" si="18"/>
        <v>68958.78</v>
      </c>
      <c r="AB68" s="16">
        <f t="shared" si="19"/>
        <v>574.6565</v>
      </c>
    </row>
    <row r="69" spans="1:28" ht="12.75" customHeight="1">
      <c r="A69" s="38">
        <v>4238</v>
      </c>
      <c r="B69" s="39" t="s">
        <v>218</v>
      </c>
      <c r="C69" s="38">
        <v>0</v>
      </c>
      <c r="D69" s="38">
        <v>3096466</v>
      </c>
      <c r="E69" s="38">
        <v>58756</v>
      </c>
      <c r="F69" s="38">
        <v>5231</v>
      </c>
      <c r="G69" s="38">
        <v>81868</v>
      </c>
      <c r="H69" s="38">
        <v>219623</v>
      </c>
      <c r="I69" s="38">
        <v>303546</v>
      </c>
      <c r="J69" s="40">
        <v>37571.77</v>
      </c>
      <c r="K69" s="40">
        <v>19313</v>
      </c>
      <c r="L69" s="40">
        <v>0</v>
      </c>
      <c r="M69" s="40">
        <v>106571.5672</v>
      </c>
      <c r="N69" s="40">
        <v>0</v>
      </c>
      <c r="O69" s="40">
        <v>-56623.83</v>
      </c>
      <c r="P69" s="39" t="s">
        <v>219</v>
      </c>
      <c r="Q69" s="38">
        <v>70796</v>
      </c>
      <c r="R69" s="39" t="s">
        <v>647</v>
      </c>
      <c r="S69" s="16">
        <f t="shared" si="10"/>
        <v>444170</v>
      </c>
      <c r="T69" s="16">
        <f t="shared" si="11"/>
        <v>500793.83</v>
      </c>
      <c r="U69" s="16">
        <f t="shared" si="12"/>
        <v>163456.3372</v>
      </c>
      <c r="V69" s="16">
        <f t="shared" si="13"/>
        <v>337337.4928</v>
      </c>
      <c r="W69" s="16">
        <f t="shared" si="14"/>
        <v>3321320</v>
      </c>
      <c r="X69" s="17">
        <f t="shared" si="15"/>
        <v>0</v>
      </c>
      <c r="Y69" s="16">
        <f t="shared" si="16"/>
        <v>0</v>
      </c>
      <c r="Z69" s="18">
        <f t="shared" si="17"/>
        <v>337337.4928</v>
      </c>
      <c r="AA69" s="16">
        <f t="shared" si="18"/>
        <v>0</v>
      </c>
      <c r="AB69" s="16">
        <f t="shared" si="19"/>
        <v>0</v>
      </c>
    </row>
    <row r="70" spans="1:28" ht="12.75" customHeight="1">
      <c r="A70" s="38">
        <v>4235</v>
      </c>
      <c r="B70" s="39" t="s">
        <v>43</v>
      </c>
      <c r="C70" s="47">
        <v>402412</v>
      </c>
      <c r="D70" s="38">
        <v>387785700</v>
      </c>
      <c r="E70" s="38">
        <v>16244628</v>
      </c>
      <c r="F70" s="38">
        <v>7435289</v>
      </c>
      <c r="G70" s="38">
        <v>5998592</v>
      </c>
      <c r="H70" s="38">
        <v>14556002</v>
      </c>
      <c r="I70" s="38">
        <v>-2439417</v>
      </c>
      <c r="J70" s="40">
        <v>6151409</v>
      </c>
      <c r="K70" s="40">
        <v>17472900.32</v>
      </c>
      <c r="L70" s="40">
        <v>3811210</v>
      </c>
      <c r="M70" s="40">
        <v>14034775.7783</v>
      </c>
      <c r="N70" s="40">
        <v>0</v>
      </c>
      <c r="O70" s="40">
        <v>-23287668.21</v>
      </c>
      <c r="P70" s="39" t="s">
        <v>300</v>
      </c>
      <c r="Q70" s="38">
        <v>70203</v>
      </c>
      <c r="R70" s="39" t="s">
        <v>644</v>
      </c>
      <c r="S70" s="16">
        <f t="shared" si="10"/>
        <v>19803803</v>
      </c>
      <c r="T70" s="16">
        <f t="shared" si="11"/>
        <v>43091471.21</v>
      </c>
      <c r="U70" s="16">
        <f t="shared" si="12"/>
        <v>41470295.0983</v>
      </c>
      <c r="V70" s="16">
        <f t="shared" si="13"/>
        <v>1621176.1116999984</v>
      </c>
      <c r="W70" s="16">
        <f t="shared" si="14"/>
        <v>409776991</v>
      </c>
      <c r="X70" s="17">
        <f t="shared" si="15"/>
        <v>0.0009820268312722322</v>
      </c>
      <c r="Y70" s="16">
        <f t="shared" si="16"/>
        <v>1592.0384399069878</v>
      </c>
      <c r="Z70" s="18">
        <f t="shared" si="17"/>
        <v>1619584.0732600915</v>
      </c>
      <c r="AA70" s="16">
        <f t="shared" si="18"/>
        <v>21668084.13673991</v>
      </c>
      <c r="AB70" s="16">
        <f t="shared" si="19"/>
        <v>180567.36780616592</v>
      </c>
    </row>
    <row r="71" spans="1:28" ht="12.75" customHeight="1">
      <c r="A71" s="38">
        <v>4240</v>
      </c>
      <c r="B71" s="39" t="s">
        <v>431</v>
      </c>
      <c r="C71" s="38">
        <v>0</v>
      </c>
      <c r="D71" s="38">
        <v>158600109</v>
      </c>
      <c r="E71" s="38">
        <v>2961067</v>
      </c>
      <c r="F71" s="38">
        <v>9837255</v>
      </c>
      <c r="G71" s="38">
        <v>3834000</v>
      </c>
      <c r="H71" s="38">
        <v>5554766</v>
      </c>
      <c r="I71" s="38">
        <v>4914793</v>
      </c>
      <c r="J71" s="40">
        <v>515181</v>
      </c>
      <c r="K71" s="40">
        <v>2301888.6</v>
      </c>
      <c r="L71" s="40">
        <v>257090</v>
      </c>
      <c r="M71" s="40">
        <v>3173582.5571</v>
      </c>
      <c r="N71" s="40">
        <v>0</v>
      </c>
      <c r="O71" s="40">
        <v>-3289463.34</v>
      </c>
      <c r="P71" s="39" t="s">
        <v>432</v>
      </c>
      <c r="Q71" s="38">
        <v>72489</v>
      </c>
      <c r="R71" s="39" t="s">
        <v>649</v>
      </c>
      <c r="S71" s="16">
        <f t="shared" si="10"/>
        <v>11709860</v>
      </c>
      <c r="T71" s="16">
        <f t="shared" si="11"/>
        <v>14999323.34</v>
      </c>
      <c r="U71" s="16">
        <f t="shared" si="12"/>
        <v>6247742.1570999995</v>
      </c>
      <c r="V71" s="16">
        <f t="shared" si="13"/>
        <v>8751581.1829</v>
      </c>
      <c r="W71" s="16">
        <f t="shared" si="14"/>
        <v>173992130</v>
      </c>
      <c r="X71" s="17">
        <f t="shared" si="15"/>
        <v>0</v>
      </c>
      <c r="Y71" s="16">
        <f t="shared" si="16"/>
        <v>0</v>
      </c>
      <c r="Z71" s="18">
        <f t="shared" si="17"/>
        <v>8751581.1829</v>
      </c>
      <c r="AA71" s="16">
        <f t="shared" si="18"/>
        <v>0</v>
      </c>
      <c r="AB71" s="16">
        <f t="shared" si="19"/>
        <v>0</v>
      </c>
    </row>
    <row r="72" spans="1:28" ht="12.75" customHeight="1">
      <c r="A72" s="38">
        <v>4236</v>
      </c>
      <c r="B72" s="39" t="s">
        <v>513</v>
      </c>
      <c r="C72" s="38">
        <v>0</v>
      </c>
      <c r="D72" s="38">
        <v>8427645</v>
      </c>
      <c r="E72" s="38">
        <v>136054</v>
      </c>
      <c r="F72" s="38">
        <v>179212</v>
      </c>
      <c r="G72" s="38">
        <v>168151</v>
      </c>
      <c r="H72" s="38">
        <v>375593</v>
      </c>
      <c r="I72" s="38">
        <v>-976290</v>
      </c>
      <c r="J72" s="40">
        <v>54743.33</v>
      </c>
      <c r="K72" s="40">
        <v>67424.54</v>
      </c>
      <c r="L72" s="40">
        <v>0</v>
      </c>
      <c r="M72" s="40">
        <v>67698.0488</v>
      </c>
      <c r="N72" s="40">
        <v>0</v>
      </c>
      <c r="O72" s="40">
        <v>-146638.14</v>
      </c>
      <c r="P72" s="39" t="s">
        <v>514</v>
      </c>
      <c r="Q72" s="38">
        <v>70568</v>
      </c>
      <c r="R72" s="39" t="s">
        <v>645</v>
      </c>
      <c r="S72" s="16">
        <f t="shared" si="10"/>
        <v>-672085</v>
      </c>
      <c r="T72" s="16">
        <f t="shared" si="11"/>
        <v>-525446.86</v>
      </c>
      <c r="U72" s="16">
        <f t="shared" si="12"/>
        <v>189865.91879999998</v>
      </c>
      <c r="V72" s="16">
        <f t="shared" si="13"/>
        <v>0</v>
      </c>
      <c r="W72" s="16">
        <f t="shared" si="14"/>
        <v>8982450</v>
      </c>
      <c r="X72" s="17">
        <f t="shared" si="15"/>
        <v>0</v>
      </c>
      <c r="Y72" s="16">
        <f t="shared" si="16"/>
        <v>0</v>
      </c>
      <c r="Z72" s="18">
        <f t="shared" si="17"/>
        <v>0</v>
      </c>
      <c r="AA72" s="16">
        <f t="shared" si="18"/>
        <v>146638.14</v>
      </c>
      <c r="AB72" s="16">
        <f t="shared" si="19"/>
        <v>1221.9845000000003</v>
      </c>
    </row>
    <row r="73" spans="1:28" ht="12.75" customHeight="1">
      <c r="A73" s="38">
        <v>4242</v>
      </c>
      <c r="B73" s="39" t="s">
        <v>132</v>
      </c>
      <c r="C73" s="41"/>
      <c r="D73" s="38">
        <v>192465432</v>
      </c>
      <c r="E73" s="38">
        <v>7997346</v>
      </c>
      <c r="F73" s="38">
        <v>1346786</v>
      </c>
      <c r="G73" s="38">
        <v>5946437</v>
      </c>
      <c r="H73" s="38">
        <v>5071307</v>
      </c>
      <c r="I73" s="38">
        <v>1978225</v>
      </c>
      <c r="J73" s="40">
        <v>3312555</v>
      </c>
      <c r="K73" s="40">
        <v>5707209.94</v>
      </c>
      <c r="L73" s="40">
        <v>1461789</v>
      </c>
      <c r="M73" s="40">
        <v>2221992.834</v>
      </c>
      <c r="N73" s="40">
        <v>0</v>
      </c>
      <c r="O73" s="40">
        <v>-9889762.88</v>
      </c>
      <c r="P73" s="39" t="s">
        <v>133</v>
      </c>
      <c r="Q73" s="38">
        <v>69793</v>
      </c>
      <c r="R73" s="39" t="s">
        <v>651</v>
      </c>
      <c r="S73" s="16">
        <f t="shared" si="10"/>
        <v>15922008</v>
      </c>
      <c r="T73" s="16">
        <f t="shared" si="11"/>
        <v>25811770.880000003</v>
      </c>
      <c r="U73" s="16">
        <f t="shared" si="12"/>
        <v>12703546.774</v>
      </c>
      <c r="V73" s="16">
        <f t="shared" si="13"/>
        <v>13108224.106000002</v>
      </c>
      <c r="W73" s="16">
        <f t="shared" si="14"/>
        <v>198883525</v>
      </c>
      <c r="X73" s="17">
        <f t="shared" si="15"/>
        <v>0</v>
      </c>
      <c r="Y73" s="16">
        <f t="shared" si="16"/>
        <v>0</v>
      </c>
      <c r="Z73" s="18">
        <f t="shared" si="17"/>
        <v>13108224.106000002</v>
      </c>
      <c r="AA73" s="16">
        <f t="shared" si="18"/>
        <v>0</v>
      </c>
      <c r="AB73" s="16">
        <f t="shared" si="19"/>
        <v>0</v>
      </c>
    </row>
    <row r="74" spans="1:28" ht="12.75" customHeight="1">
      <c r="A74" s="38">
        <v>4237</v>
      </c>
      <c r="B74" s="39" t="s">
        <v>359</v>
      </c>
      <c r="C74" s="38">
        <v>0</v>
      </c>
      <c r="D74" s="38">
        <v>200310521</v>
      </c>
      <c r="E74" s="38">
        <v>293096</v>
      </c>
      <c r="F74" s="38">
        <v>1078432</v>
      </c>
      <c r="G74" s="38">
        <v>3752295</v>
      </c>
      <c r="H74" s="38">
        <v>8061677</v>
      </c>
      <c r="I74" s="38">
        <v>-2224484</v>
      </c>
      <c r="J74" s="40">
        <v>1728567.3</v>
      </c>
      <c r="K74" s="40">
        <v>1597280</v>
      </c>
      <c r="L74" s="40">
        <v>369109</v>
      </c>
      <c r="M74" s="40">
        <v>0</v>
      </c>
      <c r="N74" s="40">
        <v>0</v>
      </c>
      <c r="O74" s="40">
        <v>-11873802.7</v>
      </c>
      <c r="P74" s="39" t="s">
        <v>360</v>
      </c>
      <c r="Q74" s="38">
        <v>70683</v>
      </c>
      <c r="R74" s="39" t="s">
        <v>646</v>
      </c>
      <c r="S74" s="16">
        <f t="shared" si="10"/>
        <v>1820907</v>
      </c>
      <c r="T74" s="16">
        <f t="shared" si="11"/>
        <v>13694709.7</v>
      </c>
      <c r="U74" s="16">
        <f t="shared" si="12"/>
        <v>3694956.3</v>
      </c>
      <c r="V74" s="16">
        <f t="shared" si="13"/>
        <v>9999753.399999999</v>
      </c>
      <c r="W74" s="16">
        <f t="shared" si="14"/>
        <v>209450630</v>
      </c>
      <c r="X74" s="17">
        <f t="shared" si="15"/>
        <v>0</v>
      </c>
      <c r="Y74" s="16">
        <f t="shared" si="16"/>
        <v>0</v>
      </c>
      <c r="Z74" s="18">
        <f t="shared" si="17"/>
        <v>9999753.399999999</v>
      </c>
      <c r="AA74" s="16">
        <f t="shared" si="18"/>
        <v>1874049.3000000007</v>
      </c>
      <c r="AB74" s="16">
        <f t="shared" si="19"/>
        <v>15617.077500000009</v>
      </c>
    </row>
    <row r="75" spans="1:28" ht="12.75" customHeight="1">
      <c r="A75" s="38">
        <v>4239</v>
      </c>
      <c r="B75" s="39" t="s">
        <v>224</v>
      </c>
      <c r="C75" s="48"/>
      <c r="D75" s="38">
        <v>187406343</v>
      </c>
      <c r="E75" s="38">
        <v>4949223</v>
      </c>
      <c r="F75" s="38">
        <v>11175171</v>
      </c>
      <c r="G75" s="38">
        <v>287534</v>
      </c>
      <c r="H75" s="38">
        <v>5108713</v>
      </c>
      <c r="I75" s="38">
        <v>-7252526</v>
      </c>
      <c r="J75" s="40">
        <v>42737</v>
      </c>
      <c r="K75" s="40">
        <v>1916392.18</v>
      </c>
      <c r="L75" s="40">
        <v>0</v>
      </c>
      <c r="M75" s="40">
        <v>387770.1056</v>
      </c>
      <c r="N75" s="40">
        <v>0</v>
      </c>
      <c r="O75" s="40">
        <v>-11757240.53</v>
      </c>
      <c r="P75" s="39" t="s">
        <v>225</v>
      </c>
      <c r="Q75" s="38">
        <v>70176</v>
      </c>
      <c r="R75" s="39" t="s">
        <v>648</v>
      </c>
      <c r="S75" s="16">
        <f t="shared" si="10"/>
        <v>-2015769</v>
      </c>
      <c r="T75" s="16">
        <f t="shared" si="11"/>
        <v>9741471.53</v>
      </c>
      <c r="U75" s="16">
        <f t="shared" si="12"/>
        <v>2346899.2856</v>
      </c>
      <c r="V75" s="16">
        <f t="shared" si="13"/>
        <v>7394572.244399999</v>
      </c>
      <c r="W75" s="16">
        <f t="shared" si="14"/>
        <v>203690227</v>
      </c>
      <c r="X75" s="17">
        <f t="shared" si="15"/>
        <v>0</v>
      </c>
      <c r="Y75" s="16">
        <f t="shared" si="16"/>
        <v>0</v>
      </c>
      <c r="Z75" s="18">
        <f t="shared" si="17"/>
        <v>7394572.244399999</v>
      </c>
      <c r="AA75" s="16">
        <f t="shared" si="18"/>
        <v>4362668.2856</v>
      </c>
      <c r="AB75" s="16">
        <f t="shared" si="19"/>
        <v>36355.569046666664</v>
      </c>
    </row>
    <row r="76" spans="1:28" ht="12.75" customHeight="1">
      <c r="A76" s="38">
        <v>4245</v>
      </c>
      <c r="B76" s="39" t="s">
        <v>385</v>
      </c>
      <c r="C76" s="38">
        <v>0</v>
      </c>
      <c r="D76" s="38">
        <v>26500138</v>
      </c>
      <c r="E76" s="38">
        <v>2289684</v>
      </c>
      <c r="F76" s="38">
        <v>336518</v>
      </c>
      <c r="G76" s="38">
        <v>1234540</v>
      </c>
      <c r="H76" s="38">
        <v>758939</v>
      </c>
      <c r="I76" s="38">
        <v>-1021727</v>
      </c>
      <c r="J76" s="40">
        <v>539056.71</v>
      </c>
      <c r="K76" s="40">
        <v>130179.21</v>
      </c>
      <c r="L76" s="40">
        <v>0</v>
      </c>
      <c r="M76" s="40">
        <v>743485</v>
      </c>
      <c r="N76" s="40">
        <v>0</v>
      </c>
      <c r="O76" s="40">
        <v>-2569551.31</v>
      </c>
      <c r="P76" s="39" t="s">
        <v>386</v>
      </c>
      <c r="Q76" s="38">
        <v>71205</v>
      </c>
      <c r="R76" s="39" t="s">
        <v>654</v>
      </c>
      <c r="S76" s="16">
        <f t="shared" si="10"/>
        <v>2502497</v>
      </c>
      <c r="T76" s="16">
        <f t="shared" si="11"/>
        <v>5072048.3100000005</v>
      </c>
      <c r="U76" s="16">
        <f t="shared" si="12"/>
        <v>1412720.92</v>
      </c>
      <c r="V76" s="16">
        <f t="shared" si="13"/>
        <v>3659327.3900000006</v>
      </c>
      <c r="W76" s="16">
        <f t="shared" si="14"/>
        <v>27595595</v>
      </c>
      <c r="X76" s="17">
        <f t="shared" si="15"/>
        <v>0</v>
      </c>
      <c r="Y76" s="16">
        <f t="shared" si="16"/>
        <v>0</v>
      </c>
      <c r="Z76" s="18">
        <f t="shared" si="17"/>
        <v>3659327.3900000006</v>
      </c>
      <c r="AA76" s="16">
        <f t="shared" si="18"/>
        <v>0</v>
      </c>
      <c r="AB76" s="16">
        <f t="shared" si="19"/>
        <v>0</v>
      </c>
    </row>
    <row r="77" spans="1:28" ht="12.75" customHeight="1">
      <c r="A77" s="38">
        <v>4248</v>
      </c>
      <c r="B77" s="39" t="s">
        <v>240</v>
      </c>
      <c r="C77" s="47">
        <v>0</v>
      </c>
      <c r="D77" s="38">
        <v>47478123</v>
      </c>
      <c r="E77" s="38">
        <v>1428208</v>
      </c>
      <c r="F77" s="38">
        <v>3928514</v>
      </c>
      <c r="G77" s="38">
        <v>348794</v>
      </c>
      <c r="H77" s="38">
        <v>1813731</v>
      </c>
      <c r="I77" s="38">
        <v>-2185114</v>
      </c>
      <c r="J77" s="40">
        <v>185055.69</v>
      </c>
      <c r="K77" s="40">
        <v>157109</v>
      </c>
      <c r="L77" s="40">
        <v>0</v>
      </c>
      <c r="M77" s="40">
        <v>1393196</v>
      </c>
      <c r="N77" s="40">
        <v>0</v>
      </c>
      <c r="O77" s="40">
        <v>-4130771.25</v>
      </c>
      <c r="P77" s="39" t="s">
        <v>241</v>
      </c>
      <c r="Q77" s="38">
        <v>70655</v>
      </c>
      <c r="R77" s="39" t="s">
        <v>657</v>
      </c>
      <c r="S77" s="16">
        <f t="shared" si="10"/>
        <v>-408112</v>
      </c>
      <c r="T77" s="16">
        <f t="shared" si="11"/>
        <v>3722659.25</v>
      </c>
      <c r="U77" s="16">
        <f t="shared" si="12"/>
        <v>1735360.69</v>
      </c>
      <c r="V77" s="16">
        <f t="shared" si="13"/>
        <v>1987298.56</v>
      </c>
      <c r="W77" s="16">
        <f t="shared" si="14"/>
        <v>53220368</v>
      </c>
      <c r="X77" s="17">
        <f t="shared" si="15"/>
        <v>0</v>
      </c>
      <c r="Y77" s="16">
        <f t="shared" si="16"/>
        <v>0</v>
      </c>
      <c r="Z77" s="18">
        <f t="shared" si="17"/>
        <v>1987298.56</v>
      </c>
      <c r="AA77" s="16">
        <f t="shared" si="18"/>
        <v>2143472.69</v>
      </c>
      <c r="AB77" s="16">
        <f t="shared" si="19"/>
        <v>17862.27241666667</v>
      </c>
    </row>
    <row r="78" spans="1:28" ht="12.75" customHeight="1">
      <c r="A78" s="38">
        <v>4241</v>
      </c>
      <c r="B78" s="39" t="s">
        <v>343</v>
      </c>
      <c r="C78" s="38">
        <v>0</v>
      </c>
      <c r="D78" s="38">
        <v>180112856</v>
      </c>
      <c r="E78" s="38">
        <v>522873</v>
      </c>
      <c r="F78" s="38">
        <v>11848776</v>
      </c>
      <c r="G78" s="38">
        <v>-975534</v>
      </c>
      <c r="H78" s="38">
        <v>5966536</v>
      </c>
      <c r="I78" s="38">
        <v>596072</v>
      </c>
      <c r="J78" s="40">
        <v>503349</v>
      </c>
      <c r="K78" s="40">
        <v>3349772.83</v>
      </c>
      <c r="L78" s="40">
        <v>0</v>
      </c>
      <c r="M78" s="40">
        <v>5151169.646</v>
      </c>
      <c r="N78" s="40">
        <v>0</v>
      </c>
      <c r="O78" s="40">
        <v>-7111187.92</v>
      </c>
      <c r="P78" s="39" t="s">
        <v>344</v>
      </c>
      <c r="Q78" s="38">
        <v>70449</v>
      </c>
      <c r="R78" s="39" t="s">
        <v>650</v>
      </c>
      <c r="S78" s="16">
        <f t="shared" si="10"/>
        <v>143411</v>
      </c>
      <c r="T78" s="16">
        <f t="shared" si="11"/>
        <v>7254598.92</v>
      </c>
      <c r="U78" s="16">
        <f t="shared" si="12"/>
        <v>9004291.476</v>
      </c>
      <c r="V78" s="16">
        <f t="shared" si="13"/>
        <v>0</v>
      </c>
      <c r="W78" s="16">
        <f t="shared" si="14"/>
        <v>197928168</v>
      </c>
      <c r="X78" s="17">
        <f t="shared" si="15"/>
        <v>0</v>
      </c>
      <c r="Y78" s="16">
        <f t="shared" si="16"/>
        <v>0</v>
      </c>
      <c r="Z78" s="18">
        <f t="shared" si="17"/>
        <v>0</v>
      </c>
      <c r="AA78" s="16">
        <f t="shared" si="18"/>
        <v>7111187.92</v>
      </c>
      <c r="AB78" s="16">
        <f t="shared" si="19"/>
        <v>59259.89933333333</v>
      </c>
    </row>
    <row r="79" spans="1:28" ht="12.75" customHeight="1">
      <c r="A79" s="38">
        <v>4243</v>
      </c>
      <c r="B79" s="39" t="s">
        <v>184</v>
      </c>
      <c r="C79" s="38">
        <v>167635</v>
      </c>
      <c r="D79" s="38">
        <v>123077600</v>
      </c>
      <c r="E79" s="38">
        <v>4085548</v>
      </c>
      <c r="F79" s="38">
        <v>7294848</v>
      </c>
      <c r="G79" s="38">
        <v>1456351</v>
      </c>
      <c r="H79" s="38">
        <v>4568178</v>
      </c>
      <c r="I79" s="38">
        <v>47889</v>
      </c>
      <c r="J79" s="40">
        <v>1073630.66</v>
      </c>
      <c r="K79" s="40">
        <v>2411564.94</v>
      </c>
      <c r="L79" s="40">
        <v>1573646</v>
      </c>
      <c r="M79" s="40">
        <v>3662883.82</v>
      </c>
      <c r="N79" s="40">
        <v>0</v>
      </c>
      <c r="O79" s="40">
        <v>-7575586.53</v>
      </c>
      <c r="P79" s="39" t="s">
        <v>185</v>
      </c>
      <c r="Q79" s="38">
        <v>70892</v>
      </c>
      <c r="R79" s="39" t="s">
        <v>652</v>
      </c>
      <c r="S79" s="16">
        <f t="shared" si="10"/>
        <v>5589788</v>
      </c>
      <c r="T79" s="16">
        <f t="shared" si="11"/>
        <v>13165374.530000001</v>
      </c>
      <c r="U79" s="16">
        <f t="shared" si="12"/>
        <v>8721725.42</v>
      </c>
      <c r="V79" s="16">
        <f t="shared" si="13"/>
        <v>4443649.110000001</v>
      </c>
      <c r="W79" s="16">
        <f t="shared" si="14"/>
        <v>134940626</v>
      </c>
      <c r="X79" s="17">
        <f t="shared" si="15"/>
        <v>0.0012422871078128835</v>
      </c>
      <c r="Y79" s="16">
        <f t="shared" si="16"/>
        <v>5520.288000997196</v>
      </c>
      <c r="Z79" s="18">
        <f t="shared" si="17"/>
        <v>4438128.821999004</v>
      </c>
      <c r="AA79" s="16">
        <f t="shared" si="18"/>
        <v>3137457.708000996</v>
      </c>
      <c r="AB79" s="16">
        <f t="shared" si="19"/>
        <v>26145.480900008304</v>
      </c>
    </row>
    <row r="80" spans="1:28" ht="12.75" customHeight="1">
      <c r="A80" s="38">
        <v>4244</v>
      </c>
      <c r="B80" s="39" t="s">
        <v>126</v>
      </c>
      <c r="C80" s="38">
        <v>0</v>
      </c>
      <c r="D80" s="38">
        <v>33785988</v>
      </c>
      <c r="E80" s="38">
        <v>713463</v>
      </c>
      <c r="F80" s="38">
        <v>318386</v>
      </c>
      <c r="G80" s="38">
        <v>666270</v>
      </c>
      <c r="H80" s="38">
        <v>1145889</v>
      </c>
      <c r="I80" s="38">
        <v>-782652</v>
      </c>
      <c r="J80" s="40">
        <v>571930</v>
      </c>
      <c r="K80" s="40">
        <v>6322.42</v>
      </c>
      <c r="L80" s="40">
        <v>94482</v>
      </c>
      <c r="M80" s="40">
        <v>1144065.8852</v>
      </c>
      <c r="N80" s="40">
        <v>0</v>
      </c>
      <c r="O80" s="40">
        <v>-679697.01</v>
      </c>
      <c r="P80" s="39" t="s">
        <v>127</v>
      </c>
      <c r="Q80" s="38">
        <v>69832</v>
      </c>
      <c r="R80" s="39" t="s">
        <v>653</v>
      </c>
      <c r="S80" s="16">
        <f t="shared" si="10"/>
        <v>597081</v>
      </c>
      <c r="T80" s="16">
        <f t="shared" si="11"/>
        <v>1276778.01</v>
      </c>
      <c r="U80" s="16">
        <f t="shared" si="12"/>
        <v>1816800.3051999998</v>
      </c>
      <c r="V80" s="16">
        <f t="shared" si="13"/>
        <v>0</v>
      </c>
      <c r="W80" s="16">
        <f t="shared" si="14"/>
        <v>35250263</v>
      </c>
      <c r="X80" s="17">
        <f t="shared" si="15"/>
        <v>0</v>
      </c>
      <c r="Y80" s="16">
        <f t="shared" si="16"/>
        <v>0</v>
      </c>
      <c r="Z80" s="18">
        <f t="shared" si="17"/>
        <v>0</v>
      </c>
      <c r="AA80" s="16">
        <f t="shared" si="18"/>
        <v>679697.01</v>
      </c>
      <c r="AB80" s="16">
        <f t="shared" si="19"/>
        <v>5664.14175</v>
      </c>
    </row>
    <row r="81" spans="1:28" ht="12.75" customHeight="1">
      <c r="A81" s="38">
        <v>4250</v>
      </c>
      <c r="B81" s="39" t="s">
        <v>437</v>
      </c>
      <c r="C81" s="38">
        <v>0</v>
      </c>
      <c r="D81" s="38">
        <v>780569</v>
      </c>
      <c r="E81" s="38">
        <v>224512</v>
      </c>
      <c r="F81" s="38">
        <v>203464</v>
      </c>
      <c r="G81" s="38">
        <v>51056</v>
      </c>
      <c r="H81" s="38">
        <v>4208</v>
      </c>
      <c r="I81" s="38">
        <v>-98745</v>
      </c>
      <c r="J81" s="40">
        <v>0</v>
      </c>
      <c r="K81" s="40">
        <v>208049</v>
      </c>
      <c r="L81" s="40">
        <v>0</v>
      </c>
      <c r="M81" s="40">
        <v>18208.0572</v>
      </c>
      <c r="N81" s="40">
        <v>0</v>
      </c>
      <c r="O81" s="41"/>
      <c r="P81" s="39" t="s">
        <v>438</v>
      </c>
      <c r="Q81" s="38">
        <v>70235</v>
      </c>
      <c r="R81" s="39" t="s">
        <v>659</v>
      </c>
      <c r="S81" s="16">
        <f t="shared" si="10"/>
        <v>176823</v>
      </c>
      <c r="T81" s="16">
        <f t="shared" si="11"/>
        <v>176823</v>
      </c>
      <c r="U81" s="16">
        <f t="shared" si="12"/>
        <v>226257.0572</v>
      </c>
      <c r="V81" s="16">
        <f t="shared" si="13"/>
        <v>0</v>
      </c>
      <c r="W81" s="16">
        <f t="shared" si="14"/>
        <v>988241</v>
      </c>
      <c r="X81" s="17">
        <f t="shared" si="15"/>
        <v>0</v>
      </c>
      <c r="Y81" s="16">
        <f t="shared" si="16"/>
        <v>0</v>
      </c>
      <c r="Z81" s="18">
        <f t="shared" si="17"/>
        <v>0</v>
      </c>
      <c r="AA81" s="16">
        <f t="shared" si="18"/>
        <v>0</v>
      </c>
      <c r="AB81" s="16">
        <f t="shared" si="19"/>
        <v>0</v>
      </c>
    </row>
    <row r="82" spans="1:28" ht="12.75" customHeight="1">
      <c r="A82" s="38">
        <v>4246</v>
      </c>
      <c r="B82" s="39" t="s">
        <v>176</v>
      </c>
      <c r="C82" s="48"/>
      <c r="D82" s="38">
        <v>177817513</v>
      </c>
      <c r="E82" s="38">
        <v>10142324</v>
      </c>
      <c r="F82" s="38">
        <v>13871430</v>
      </c>
      <c r="G82" s="38">
        <v>4613794</v>
      </c>
      <c r="H82" s="38">
        <v>8241458</v>
      </c>
      <c r="I82" s="38">
        <v>-11248052</v>
      </c>
      <c r="J82" s="40">
        <v>2980014.05</v>
      </c>
      <c r="K82" s="40">
        <v>2510455.66</v>
      </c>
      <c r="L82" s="40">
        <v>0</v>
      </c>
      <c r="M82" s="40">
        <v>368948.8275</v>
      </c>
      <c r="N82" s="40">
        <v>0</v>
      </c>
      <c r="O82" s="40">
        <v>-8847608.94</v>
      </c>
      <c r="P82" s="39" t="s">
        <v>177</v>
      </c>
      <c r="Q82" s="38">
        <v>70536</v>
      </c>
      <c r="R82" s="39" t="s">
        <v>655</v>
      </c>
      <c r="S82" s="16">
        <f t="shared" si="10"/>
        <v>3508066</v>
      </c>
      <c r="T82" s="16">
        <f t="shared" si="11"/>
        <v>12355674.94</v>
      </c>
      <c r="U82" s="16">
        <f t="shared" si="12"/>
        <v>5859418.5375</v>
      </c>
      <c r="V82" s="16">
        <f t="shared" si="13"/>
        <v>6496256.4025</v>
      </c>
      <c r="W82" s="16">
        <f t="shared" si="14"/>
        <v>199930401</v>
      </c>
      <c r="X82" s="17">
        <f t="shared" si="15"/>
        <v>0</v>
      </c>
      <c r="Y82" s="16">
        <f t="shared" si="16"/>
        <v>0</v>
      </c>
      <c r="Z82" s="18">
        <f t="shared" si="17"/>
        <v>6496256.4025</v>
      </c>
      <c r="AA82" s="16">
        <f t="shared" si="18"/>
        <v>2351352.5374999996</v>
      </c>
      <c r="AB82" s="16">
        <f t="shared" si="19"/>
        <v>19594.604479166665</v>
      </c>
    </row>
    <row r="83" spans="1:28" ht="12.75" customHeight="1">
      <c r="A83" s="38">
        <v>4252</v>
      </c>
      <c r="B83" s="39" t="s">
        <v>321</v>
      </c>
      <c r="C83" s="41"/>
      <c r="D83" s="38">
        <v>7841094</v>
      </c>
      <c r="E83" s="38">
        <v>1221187</v>
      </c>
      <c r="F83" s="38">
        <v>916442</v>
      </c>
      <c r="G83" s="38">
        <v>147719</v>
      </c>
      <c r="H83" s="38">
        <v>258240</v>
      </c>
      <c r="I83" s="38">
        <v>50079</v>
      </c>
      <c r="J83" s="40">
        <v>0</v>
      </c>
      <c r="K83" s="40">
        <v>464348</v>
      </c>
      <c r="L83" s="40">
        <v>0</v>
      </c>
      <c r="M83" s="40">
        <v>0</v>
      </c>
      <c r="N83" s="40">
        <v>0</v>
      </c>
      <c r="O83" s="40">
        <v>-791290.92</v>
      </c>
      <c r="P83" s="39" t="s">
        <v>322</v>
      </c>
      <c r="Q83" s="38">
        <v>70983</v>
      </c>
      <c r="R83" s="39" t="s">
        <v>661</v>
      </c>
      <c r="S83" s="16">
        <f t="shared" si="10"/>
        <v>1418985</v>
      </c>
      <c r="T83" s="16">
        <f t="shared" si="11"/>
        <v>2210275.92</v>
      </c>
      <c r="U83" s="16">
        <f t="shared" si="12"/>
        <v>464348</v>
      </c>
      <c r="V83" s="16">
        <f t="shared" si="13"/>
        <v>1745927.92</v>
      </c>
      <c r="W83" s="16">
        <f t="shared" si="14"/>
        <v>9015776</v>
      </c>
      <c r="X83" s="17">
        <f t="shared" si="15"/>
        <v>0</v>
      </c>
      <c r="Y83" s="16">
        <f t="shared" si="16"/>
        <v>0</v>
      </c>
      <c r="Z83" s="18">
        <f t="shared" si="17"/>
        <v>1745927.92</v>
      </c>
      <c r="AA83" s="16">
        <f t="shared" si="18"/>
        <v>0</v>
      </c>
      <c r="AB83" s="16">
        <f t="shared" si="19"/>
        <v>0</v>
      </c>
    </row>
    <row r="84" spans="1:28" ht="12.75" customHeight="1">
      <c r="A84" s="38">
        <v>4253</v>
      </c>
      <c r="B84" s="39" t="s">
        <v>305</v>
      </c>
      <c r="C84" s="38">
        <v>0</v>
      </c>
      <c r="D84" s="38">
        <v>718422</v>
      </c>
      <c r="E84" s="38">
        <v>-20699</v>
      </c>
      <c r="F84" s="38">
        <v>68741</v>
      </c>
      <c r="G84" s="38">
        <v>18967</v>
      </c>
      <c r="H84" s="38">
        <v>1287</v>
      </c>
      <c r="I84" s="38">
        <v>65210</v>
      </c>
      <c r="J84" s="40">
        <v>826</v>
      </c>
      <c r="K84" s="40">
        <v>14706</v>
      </c>
      <c r="L84" s="40">
        <v>0</v>
      </c>
      <c r="M84" s="40">
        <v>11811.5496</v>
      </c>
      <c r="N84" s="40">
        <v>0</v>
      </c>
      <c r="O84" s="41"/>
      <c r="P84" s="39" t="s">
        <v>306</v>
      </c>
      <c r="Q84" s="38">
        <v>71325</v>
      </c>
      <c r="R84" s="39" t="s">
        <v>662</v>
      </c>
      <c r="S84" s="16">
        <f t="shared" si="10"/>
        <v>63478</v>
      </c>
      <c r="T84" s="16">
        <f t="shared" si="11"/>
        <v>63478</v>
      </c>
      <c r="U84" s="16">
        <f t="shared" si="12"/>
        <v>27343.5496</v>
      </c>
      <c r="V84" s="16">
        <f t="shared" si="13"/>
        <v>36134.4504</v>
      </c>
      <c r="W84" s="16">
        <f t="shared" si="14"/>
        <v>788450</v>
      </c>
      <c r="X84" s="17">
        <f t="shared" si="15"/>
        <v>0</v>
      </c>
      <c r="Y84" s="16">
        <f t="shared" si="16"/>
        <v>0</v>
      </c>
      <c r="Z84" s="18">
        <f t="shared" si="17"/>
        <v>36134.4504</v>
      </c>
      <c r="AA84" s="16">
        <f t="shared" si="18"/>
        <v>0</v>
      </c>
      <c r="AB84" s="16">
        <f t="shared" si="19"/>
        <v>0</v>
      </c>
    </row>
    <row r="85" spans="1:28" ht="12.75" customHeight="1">
      <c r="A85" s="38">
        <v>4254</v>
      </c>
      <c r="B85" s="39" t="s">
        <v>407</v>
      </c>
      <c r="C85" s="41"/>
      <c r="D85" s="38">
        <v>11481557</v>
      </c>
      <c r="E85" s="38">
        <v>862820</v>
      </c>
      <c r="F85" s="38">
        <v>2252816</v>
      </c>
      <c r="G85" s="38">
        <v>57783</v>
      </c>
      <c r="H85" s="38">
        <v>374054</v>
      </c>
      <c r="I85" s="38">
        <v>2126321</v>
      </c>
      <c r="J85" s="40">
        <v>10000</v>
      </c>
      <c r="K85" s="40">
        <v>300036</v>
      </c>
      <c r="L85" s="40">
        <v>0</v>
      </c>
      <c r="M85" s="40">
        <v>310572.7732</v>
      </c>
      <c r="N85" s="40">
        <v>0</v>
      </c>
      <c r="O85" s="40">
        <v>-23093.26</v>
      </c>
      <c r="P85" s="39" t="s">
        <v>408</v>
      </c>
      <c r="Q85" s="38">
        <v>70263</v>
      </c>
      <c r="R85" s="39" t="s">
        <v>663</v>
      </c>
      <c r="S85" s="16">
        <f t="shared" si="10"/>
        <v>3046924</v>
      </c>
      <c r="T85" s="16">
        <f t="shared" si="11"/>
        <v>3070017.26</v>
      </c>
      <c r="U85" s="16">
        <f t="shared" si="12"/>
        <v>620608.7731999999</v>
      </c>
      <c r="V85" s="16">
        <f t="shared" si="13"/>
        <v>2449408.4868</v>
      </c>
      <c r="W85" s="16">
        <f t="shared" si="14"/>
        <v>14108427</v>
      </c>
      <c r="X85" s="17">
        <f t="shared" si="15"/>
        <v>0</v>
      </c>
      <c r="Y85" s="16">
        <f t="shared" si="16"/>
        <v>0</v>
      </c>
      <c r="Z85" s="18">
        <f t="shared" si="17"/>
        <v>2449408.4868</v>
      </c>
      <c r="AA85" s="16">
        <f t="shared" si="18"/>
        <v>0</v>
      </c>
      <c r="AB85" s="16">
        <f t="shared" si="19"/>
        <v>0</v>
      </c>
    </row>
    <row r="86" spans="1:28" ht="12.75" customHeight="1">
      <c r="A86" s="38">
        <v>4255</v>
      </c>
      <c r="B86" s="39" t="s">
        <v>339</v>
      </c>
      <c r="C86" s="41"/>
      <c r="D86" s="38">
        <v>847907</v>
      </c>
      <c r="E86" s="38">
        <v>98238</v>
      </c>
      <c r="F86" s="38">
        <v>74160</v>
      </c>
      <c r="G86" s="38">
        <v>31920</v>
      </c>
      <c r="H86" s="38">
        <v>61731</v>
      </c>
      <c r="I86" s="38">
        <v>-9173</v>
      </c>
      <c r="J86" s="40">
        <v>31516</v>
      </c>
      <c r="K86" s="40">
        <v>141811.62</v>
      </c>
      <c r="L86" s="40">
        <v>0</v>
      </c>
      <c r="M86" s="40">
        <v>14331.57</v>
      </c>
      <c r="N86" s="40">
        <v>0</v>
      </c>
      <c r="O86" s="41"/>
      <c r="P86" s="39" t="s">
        <v>340</v>
      </c>
      <c r="Q86" s="38">
        <v>70462</v>
      </c>
      <c r="R86" s="39" t="s">
        <v>664</v>
      </c>
      <c r="S86" s="16">
        <f t="shared" si="10"/>
        <v>120985</v>
      </c>
      <c r="T86" s="16">
        <f t="shared" si="11"/>
        <v>120985</v>
      </c>
      <c r="U86" s="16">
        <f t="shared" si="12"/>
        <v>187659.19</v>
      </c>
      <c r="V86" s="16">
        <f t="shared" si="13"/>
        <v>0</v>
      </c>
      <c r="W86" s="16">
        <f t="shared" si="14"/>
        <v>983798</v>
      </c>
      <c r="X86" s="17">
        <f t="shared" si="15"/>
        <v>0</v>
      </c>
      <c r="Y86" s="16">
        <f t="shared" si="16"/>
        <v>0</v>
      </c>
      <c r="Z86" s="18">
        <f t="shared" si="17"/>
        <v>0</v>
      </c>
      <c r="AA86" s="16">
        <f t="shared" si="18"/>
        <v>0</v>
      </c>
      <c r="AB86" s="16">
        <f t="shared" si="19"/>
        <v>0</v>
      </c>
    </row>
    <row r="87" spans="1:28" ht="12.75" customHeight="1">
      <c r="A87" s="38">
        <v>4256</v>
      </c>
      <c r="B87" s="39" t="s">
        <v>361</v>
      </c>
      <c r="C87" s="41"/>
      <c r="D87" s="38">
        <v>58775137</v>
      </c>
      <c r="E87" s="38">
        <v>3048221</v>
      </c>
      <c r="F87" s="38">
        <v>2917768</v>
      </c>
      <c r="G87" s="38">
        <v>1461856</v>
      </c>
      <c r="H87" s="38">
        <v>2266579</v>
      </c>
      <c r="I87" s="38">
        <v>8881737</v>
      </c>
      <c r="J87" s="40">
        <v>59537</v>
      </c>
      <c r="K87" s="40">
        <v>1779564.64</v>
      </c>
      <c r="L87" s="40">
        <v>0</v>
      </c>
      <c r="M87" s="40">
        <v>283278.2688</v>
      </c>
      <c r="N87" s="40">
        <v>0</v>
      </c>
      <c r="O87" s="40">
        <v>-2108884.24</v>
      </c>
      <c r="P87" s="39" t="s">
        <v>362</v>
      </c>
      <c r="Q87" s="38">
        <v>70661</v>
      </c>
      <c r="R87" s="39" t="s">
        <v>665</v>
      </c>
      <c r="S87" s="16">
        <f t="shared" si="10"/>
        <v>13391814</v>
      </c>
      <c r="T87" s="16">
        <f t="shared" si="11"/>
        <v>15500698.24</v>
      </c>
      <c r="U87" s="16">
        <f t="shared" si="12"/>
        <v>2122379.9088</v>
      </c>
      <c r="V87" s="16">
        <f t="shared" si="13"/>
        <v>13378318.3312</v>
      </c>
      <c r="W87" s="16">
        <f t="shared" si="14"/>
        <v>63959484</v>
      </c>
      <c r="X87" s="17">
        <f t="shared" si="15"/>
        <v>0</v>
      </c>
      <c r="Y87" s="16">
        <f t="shared" si="16"/>
        <v>0</v>
      </c>
      <c r="Z87" s="18">
        <f t="shared" si="17"/>
        <v>13378318.3312</v>
      </c>
      <c r="AA87" s="16">
        <f t="shared" si="18"/>
        <v>0</v>
      </c>
      <c r="AB87" s="16">
        <f t="shared" si="19"/>
        <v>0</v>
      </c>
    </row>
    <row r="88" spans="1:28" ht="12.75" customHeight="1">
      <c r="A88" s="38">
        <v>4257</v>
      </c>
      <c r="B88" s="39" t="s">
        <v>397</v>
      </c>
      <c r="C88" s="38">
        <v>0</v>
      </c>
      <c r="D88" s="38">
        <v>4496816</v>
      </c>
      <c r="E88" s="38">
        <v>1029087</v>
      </c>
      <c r="F88" s="38">
        <v>433837</v>
      </c>
      <c r="G88" s="38">
        <v>58386</v>
      </c>
      <c r="H88" s="38">
        <v>141922</v>
      </c>
      <c r="I88" s="38">
        <v>-64099</v>
      </c>
      <c r="J88" s="40">
        <v>27053.38</v>
      </c>
      <c r="K88" s="40">
        <v>42046.89</v>
      </c>
      <c r="L88" s="40">
        <v>0</v>
      </c>
      <c r="M88" s="40">
        <v>112136.31</v>
      </c>
      <c r="N88" s="40">
        <v>0</v>
      </c>
      <c r="O88" s="40">
        <v>-8835.41</v>
      </c>
      <c r="P88" s="39" t="s">
        <v>398</v>
      </c>
      <c r="Q88" s="38">
        <v>71476</v>
      </c>
      <c r="R88" s="39" t="s">
        <v>666</v>
      </c>
      <c r="S88" s="16">
        <f t="shared" si="10"/>
        <v>1023374</v>
      </c>
      <c r="T88" s="16">
        <f t="shared" si="11"/>
        <v>1032209.41</v>
      </c>
      <c r="U88" s="16">
        <f t="shared" si="12"/>
        <v>181236.58000000002</v>
      </c>
      <c r="V88" s="16">
        <f t="shared" si="13"/>
        <v>850972.8300000001</v>
      </c>
      <c r="W88" s="16">
        <f t="shared" si="14"/>
        <v>5072575</v>
      </c>
      <c r="X88" s="17">
        <f t="shared" si="15"/>
        <v>0</v>
      </c>
      <c r="Y88" s="16">
        <f t="shared" si="16"/>
        <v>0</v>
      </c>
      <c r="Z88" s="18">
        <f t="shared" si="17"/>
        <v>850972.8300000001</v>
      </c>
      <c r="AA88" s="16">
        <f t="shared" si="18"/>
        <v>0</v>
      </c>
      <c r="AB88" s="16">
        <f t="shared" si="19"/>
        <v>0</v>
      </c>
    </row>
    <row r="89" spans="1:28" ht="12.75" customHeight="1">
      <c r="A89" s="38">
        <v>4258</v>
      </c>
      <c r="B89" s="39" t="s">
        <v>465</v>
      </c>
      <c r="C89" s="41"/>
      <c r="D89" s="38">
        <v>79220093</v>
      </c>
      <c r="E89" s="38">
        <v>6085408</v>
      </c>
      <c r="F89" s="38">
        <v>6578291</v>
      </c>
      <c r="G89" s="38">
        <v>3523969</v>
      </c>
      <c r="H89" s="38">
        <v>2653799</v>
      </c>
      <c r="I89" s="38">
        <v>826142</v>
      </c>
      <c r="J89" s="40">
        <v>3436161.94</v>
      </c>
      <c r="K89" s="40">
        <v>5147227</v>
      </c>
      <c r="L89" s="40">
        <v>0</v>
      </c>
      <c r="M89" s="40">
        <v>1811346.036</v>
      </c>
      <c r="N89" s="40">
        <v>0</v>
      </c>
      <c r="O89" s="40">
        <v>-2994036.94</v>
      </c>
      <c r="P89" s="39" t="s">
        <v>466</v>
      </c>
      <c r="Q89" s="38">
        <v>70327</v>
      </c>
      <c r="R89" s="39" t="s">
        <v>667</v>
      </c>
      <c r="S89" s="16">
        <f t="shared" si="10"/>
        <v>10435519</v>
      </c>
      <c r="T89" s="16">
        <f t="shared" si="11"/>
        <v>13429555.94</v>
      </c>
      <c r="U89" s="16">
        <f t="shared" si="12"/>
        <v>10394734.976</v>
      </c>
      <c r="V89" s="16">
        <f t="shared" si="13"/>
        <v>3034820.9639999997</v>
      </c>
      <c r="W89" s="16">
        <f t="shared" si="14"/>
        <v>88452183</v>
      </c>
      <c r="X89" s="17">
        <f t="shared" si="15"/>
        <v>0</v>
      </c>
      <c r="Y89" s="16">
        <f t="shared" si="16"/>
        <v>0</v>
      </c>
      <c r="Z89" s="18">
        <f t="shared" si="17"/>
        <v>3034820.9639999997</v>
      </c>
      <c r="AA89" s="16">
        <f t="shared" si="18"/>
        <v>0</v>
      </c>
      <c r="AB89" s="16">
        <f t="shared" si="19"/>
        <v>0</v>
      </c>
    </row>
    <row r="90" spans="1:28" ht="12.75" customHeight="1">
      <c r="A90" s="38">
        <v>4259</v>
      </c>
      <c r="B90" s="39" t="s">
        <v>252</v>
      </c>
      <c r="C90" s="41"/>
      <c r="D90" s="38">
        <v>43591617</v>
      </c>
      <c r="E90" s="38">
        <v>4830217</v>
      </c>
      <c r="F90" s="38">
        <v>1509691</v>
      </c>
      <c r="G90" s="38">
        <v>5040429</v>
      </c>
      <c r="H90" s="38">
        <v>1347450</v>
      </c>
      <c r="I90" s="38">
        <v>2354756</v>
      </c>
      <c r="J90" s="40">
        <v>3884494.4</v>
      </c>
      <c r="K90" s="40">
        <v>2254899</v>
      </c>
      <c r="L90" s="40">
        <v>0</v>
      </c>
      <c r="M90" s="40">
        <v>0</v>
      </c>
      <c r="N90" s="40">
        <v>0</v>
      </c>
      <c r="O90" s="40">
        <v>-2650109.24</v>
      </c>
      <c r="P90" s="39" t="s">
        <v>253</v>
      </c>
      <c r="Q90" s="38">
        <v>72053</v>
      </c>
      <c r="R90" s="39" t="s">
        <v>668</v>
      </c>
      <c r="S90" s="16">
        <f t="shared" si="10"/>
        <v>12225402</v>
      </c>
      <c r="T90" s="16">
        <f t="shared" si="11"/>
        <v>14875511.24</v>
      </c>
      <c r="U90" s="16">
        <f t="shared" si="12"/>
        <v>6139393.4</v>
      </c>
      <c r="V90" s="16">
        <f t="shared" si="13"/>
        <v>8736117.84</v>
      </c>
      <c r="W90" s="16">
        <f t="shared" si="14"/>
        <v>46448758</v>
      </c>
      <c r="X90" s="17">
        <f t="shared" si="15"/>
        <v>0</v>
      </c>
      <c r="Y90" s="16">
        <f t="shared" si="16"/>
        <v>0</v>
      </c>
      <c r="Z90" s="18">
        <f t="shared" si="17"/>
        <v>8736117.84</v>
      </c>
      <c r="AA90" s="16">
        <f t="shared" si="18"/>
        <v>0</v>
      </c>
      <c r="AB90" s="16">
        <f t="shared" si="19"/>
        <v>0</v>
      </c>
    </row>
    <row r="91" spans="1:28" ht="12.75" customHeight="1">
      <c r="A91" s="38">
        <v>4247</v>
      </c>
      <c r="B91" s="39" t="s">
        <v>206</v>
      </c>
      <c r="C91" s="38">
        <v>0</v>
      </c>
      <c r="D91" s="38">
        <v>12386654</v>
      </c>
      <c r="E91" s="38">
        <v>644399</v>
      </c>
      <c r="F91" s="38">
        <v>772344</v>
      </c>
      <c r="G91" s="38">
        <v>176250</v>
      </c>
      <c r="H91" s="38">
        <v>397482</v>
      </c>
      <c r="I91" s="38">
        <v>-450273</v>
      </c>
      <c r="J91" s="40">
        <v>135441</v>
      </c>
      <c r="K91" s="40">
        <v>285035.93</v>
      </c>
      <c r="L91" s="40">
        <v>0</v>
      </c>
      <c r="M91" s="40">
        <v>371941.538</v>
      </c>
      <c r="N91" s="40">
        <v>0</v>
      </c>
      <c r="O91" s="40">
        <v>-228824.84</v>
      </c>
      <c r="P91" s="39" t="s">
        <v>207</v>
      </c>
      <c r="Q91" s="38">
        <v>71746</v>
      </c>
      <c r="R91" s="39" t="s">
        <v>656</v>
      </c>
      <c r="S91" s="16">
        <f t="shared" si="10"/>
        <v>370376</v>
      </c>
      <c r="T91" s="16">
        <f t="shared" si="11"/>
        <v>599200.84</v>
      </c>
      <c r="U91" s="16">
        <f t="shared" si="12"/>
        <v>792418.468</v>
      </c>
      <c r="V91" s="16">
        <f t="shared" si="13"/>
        <v>0</v>
      </c>
      <c r="W91" s="16">
        <f t="shared" si="14"/>
        <v>13556480</v>
      </c>
      <c r="X91" s="17">
        <f t="shared" si="15"/>
        <v>0</v>
      </c>
      <c r="Y91" s="16">
        <f t="shared" si="16"/>
        <v>0</v>
      </c>
      <c r="Z91" s="18">
        <f t="shared" si="17"/>
        <v>0</v>
      </c>
      <c r="AA91" s="16">
        <f t="shared" si="18"/>
        <v>228824.84</v>
      </c>
      <c r="AB91" s="16">
        <f t="shared" si="19"/>
        <v>1906.8736666666666</v>
      </c>
    </row>
    <row r="92" spans="1:28" ht="12.75" customHeight="1">
      <c r="A92" s="38">
        <v>4249</v>
      </c>
      <c r="B92" s="39" t="s">
        <v>60</v>
      </c>
      <c r="C92" s="47">
        <v>0</v>
      </c>
      <c r="D92" s="38">
        <v>1336990</v>
      </c>
      <c r="E92" s="38">
        <v>-21680</v>
      </c>
      <c r="F92" s="38">
        <v>25178</v>
      </c>
      <c r="G92" s="38">
        <v>-21726</v>
      </c>
      <c r="H92" s="38">
        <v>20720</v>
      </c>
      <c r="I92" s="38">
        <v>-346746</v>
      </c>
      <c r="J92" s="40">
        <v>0</v>
      </c>
      <c r="K92" s="40">
        <v>0</v>
      </c>
      <c r="L92" s="40">
        <v>0</v>
      </c>
      <c r="M92" s="40">
        <v>0</v>
      </c>
      <c r="N92" s="40">
        <v>0</v>
      </c>
      <c r="O92" s="40">
        <v>-94310.4</v>
      </c>
      <c r="P92" s="39" t="s">
        <v>61</v>
      </c>
      <c r="Q92" s="38">
        <v>70547</v>
      </c>
      <c r="R92" s="39" t="s">
        <v>658</v>
      </c>
      <c r="S92" s="16">
        <f t="shared" si="10"/>
        <v>-390152</v>
      </c>
      <c r="T92" s="16">
        <f t="shared" si="11"/>
        <v>-295841.6</v>
      </c>
      <c r="U92" s="16">
        <f t="shared" si="12"/>
        <v>0</v>
      </c>
      <c r="V92" s="16">
        <f t="shared" si="13"/>
        <v>0</v>
      </c>
      <c r="W92" s="16">
        <f t="shared" si="14"/>
        <v>1382888</v>
      </c>
      <c r="X92" s="17">
        <f t="shared" si="15"/>
        <v>0</v>
      </c>
      <c r="Y92" s="16">
        <f t="shared" si="16"/>
        <v>0</v>
      </c>
      <c r="Z92" s="18">
        <f t="shared" si="17"/>
        <v>0</v>
      </c>
      <c r="AA92" s="16">
        <f t="shared" si="18"/>
        <v>94310.4</v>
      </c>
      <c r="AB92" s="16">
        <f t="shared" si="19"/>
        <v>785.92</v>
      </c>
    </row>
    <row r="93" spans="1:28" ht="12.75" customHeight="1">
      <c r="A93" s="38">
        <v>4251</v>
      </c>
      <c r="B93" s="39" t="s">
        <v>313</v>
      </c>
      <c r="C93" s="38">
        <v>0</v>
      </c>
      <c r="D93" s="38">
        <v>1279882</v>
      </c>
      <c r="E93" s="38">
        <v>45695</v>
      </c>
      <c r="F93" s="38">
        <v>1679</v>
      </c>
      <c r="G93" s="38">
        <v>1816</v>
      </c>
      <c r="H93" s="38">
        <v>44230</v>
      </c>
      <c r="I93" s="38">
        <v>-65085</v>
      </c>
      <c r="J93" s="40">
        <v>11624.75</v>
      </c>
      <c r="K93" s="40">
        <v>36690</v>
      </c>
      <c r="L93" s="40">
        <v>0</v>
      </c>
      <c r="M93" s="40">
        <v>51511.0608</v>
      </c>
      <c r="N93" s="40">
        <v>0</v>
      </c>
      <c r="O93" s="40">
        <v>-55912.68</v>
      </c>
      <c r="P93" s="39" t="s">
        <v>314</v>
      </c>
      <c r="Q93" s="38">
        <v>70023</v>
      </c>
      <c r="R93" s="39" t="s">
        <v>660</v>
      </c>
      <c r="S93" s="16">
        <f t="shared" si="10"/>
        <v>-17574</v>
      </c>
      <c r="T93" s="16">
        <f t="shared" si="11"/>
        <v>38338.68</v>
      </c>
      <c r="U93" s="16">
        <f t="shared" si="12"/>
        <v>99825.8108</v>
      </c>
      <c r="V93" s="16">
        <f t="shared" si="13"/>
        <v>0</v>
      </c>
      <c r="W93" s="16">
        <f t="shared" si="14"/>
        <v>1325791</v>
      </c>
      <c r="X93" s="17">
        <f t="shared" si="15"/>
        <v>0</v>
      </c>
      <c r="Y93" s="16">
        <f t="shared" si="16"/>
        <v>0</v>
      </c>
      <c r="Z93" s="18">
        <f t="shared" si="17"/>
        <v>0</v>
      </c>
      <c r="AA93" s="16">
        <f t="shared" si="18"/>
        <v>55912.68</v>
      </c>
      <c r="AB93" s="16">
        <f t="shared" si="19"/>
        <v>465.939</v>
      </c>
    </row>
    <row r="94" spans="1:28" ht="12.75" customHeight="1">
      <c r="A94" s="38">
        <v>4263</v>
      </c>
      <c r="B94" s="39" t="s">
        <v>172</v>
      </c>
      <c r="C94" s="41"/>
      <c r="D94" s="38">
        <v>39079427</v>
      </c>
      <c r="E94" s="38">
        <v>2070320</v>
      </c>
      <c r="F94" s="38">
        <v>2593665</v>
      </c>
      <c r="G94" s="38">
        <v>547313</v>
      </c>
      <c r="H94" s="38">
        <v>1214137</v>
      </c>
      <c r="I94" s="38">
        <v>3398109</v>
      </c>
      <c r="J94" s="40">
        <v>505904</v>
      </c>
      <c r="K94" s="40">
        <v>1798431.33</v>
      </c>
      <c r="L94" s="40">
        <v>840677</v>
      </c>
      <c r="M94" s="40">
        <v>1233337.34</v>
      </c>
      <c r="N94" s="40">
        <v>0</v>
      </c>
      <c r="O94" s="40">
        <v>-2484430.23</v>
      </c>
      <c r="P94" s="39" t="s">
        <v>173</v>
      </c>
      <c r="Q94" s="38">
        <v>70143</v>
      </c>
      <c r="R94" s="39" t="s">
        <v>672</v>
      </c>
      <c r="S94" s="16">
        <f t="shared" si="10"/>
        <v>6015742</v>
      </c>
      <c r="T94" s="16">
        <f t="shared" si="11"/>
        <v>8500172.23</v>
      </c>
      <c r="U94" s="16">
        <f t="shared" si="12"/>
        <v>4378349.67</v>
      </c>
      <c r="V94" s="16">
        <f t="shared" si="13"/>
        <v>4121822.5600000005</v>
      </c>
      <c r="W94" s="16">
        <f t="shared" si="14"/>
        <v>42887229</v>
      </c>
      <c r="X94" s="17">
        <f t="shared" si="15"/>
        <v>0</v>
      </c>
      <c r="Y94" s="16">
        <f t="shared" si="16"/>
        <v>0</v>
      </c>
      <c r="Z94" s="18">
        <f t="shared" si="17"/>
        <v>4121822.5600000005</v>
      </c>
      <c r="AA94" s="16">
        <f t="shared" si="18"/>
        <v>0</v>
      </c>
      <c r="AB94" s="16">
        <f t="shared" si="19"/>
        <v>0</v>
      </c>
    </row>
    <row r="95" spans="1:28" ht="12.75" customHeight="1">
      <c r="A95" s="38">
        <v>4264</v>
      </c>
      <c r="B95" s="39" t="s">
        <v>471</v>
      </c>
      <c r="C95" s="41"/>
      <c r="D95" s="38">
        <v>15365541</v>
      </c>
      <c r="E95" s="38">
        <v>1844515</v>
      </c>
      <c r="F95" s="38">
        <v>2461288</v>
      </c>
      <c r="G95" s="38">
        <v>916303</v>
      </c>
      <c r="H95" s="38">
        <v>1180244</v>
      </c>
      <c r="I95" s="38">
        <v>518276</v>
      </c>
      <c r="J95" s="40">
        <v>203903</v>
      </c>
      <c r="K95" s="40">
        <v>754059.5502</v>
      </c>
      <c r="L95" s="40">
        <v>310345</v>
      </c>
      <c r="M95" s="40">
        <v>574859.278</v>
      </c>
      <c r="N95" s="40">
        <v>0</v>
      </c>
      <c r="O95" s="40">
        <v>-979749.7</v>
      </c>
      <c r="P95" s="39" t="s">
        <v>472</v>
      </c>
      <c r="Q95" s="38">
        <v>71963</v>
      </c>
      <c r="R95" s="39" t="s">
        <v>673</v>
      </c>
      <c r="S95" s="16">
        <f t="shared" si="10"/>
        <v>3279094</v>
      </c>
      <c r="T95" s="16">
        <f t="shared" si="11"/>
        <v>4258843.7</v>
      </c>
      <c r="U95" s="16">
        <f t="shared" si="12"/>
        <v>1843166.8282</v>
      </c>
      <c r="V95" s="16">
        <f t="shared" si="13"/>
        <v>2415676.8718</v>
      </c>
      <c r="W95" s="16">
        <f t="shared" si="14"/>
        <v>19007073</v>
      </c>
      <c r="X95" s="17">
        <f t="shared" si="15"/>
        <v>0</v>
      </c>
      <c r="Y95" s="16">
        <f t="shared" si="16"/>
        <v>0</v>
      </c>
      <c r="Z95" s="18">
        <f t="shared" si="17"/>
        <v>2415676.8718</v>
      </c>
      <c r="AA95" s="16">
        <f t="shared" si="18"/>
        <v>0</v>
      </c>
      <c r="AB95" s="16">
        <f t="shared" si="19"/>
        <v>0</v>
      </c>
    </row>
    <row r="96" spans="1:28" ht="12.75" customHeight="1">
      <c r="A96" s="38">
        <v>4265</v>
      </c>
      <c r="B96" s="39" t="s">
        <v>317</v>
      </c>
      <c r="C96" s="38">
        <v>0</v>
      </c>
      <c r="D96" s="38">
        <v>13379729</v>
      </c>
      <c r="E96" s="38">
        <v>1114059</v>
      </c>
      <c r="F96" s="38">
        <v>300000</v>
      </c>
      <c r="G96" s="38">
        <v>474677</v>
      </c>
      <c r="H96" s="38">
        <v>307087</v>
      </c>
      <c r="I96" s="38">
        <v>1689535</v>
      </c>
      <c r="J96" s="40">
        <v>115801</v>
      </c>
      <c r="K96" s="40">
        <v>414517.97</v>
      </c>
      <c r="L96" s="40">
        <v>0</v>
      </c>
      <c r="M96" s="40">
        <v>166114.352</v>
      </c>
      <c r="N96" s="40">
        <v>0</v>
      </c>
      <c r="O96" s="40">
        <v>-765691.29</v>
      </c>
      <c r="P96" s="39" t="s">
        <v>318</v>
      </c>
      <c r="Q96" s="38">
        <v>70664</v>
      </c>
      <c r="R96" s="39" t="s">
        <v>674</v>
      </c>
      <c r="S96" s="16">
        <f t="shared" si="10"/>
        <v>3278271</v>
      </c>
      <c r="T96" s="16">
        <f t="shared" si="11"/>
        <v>4043962.29</v>
      </c>
      <c r="U96" s="16">
        <f t="shared" si="12"/>
        <v>696433.3219999999</v>
      </c>
      <c r="V96" s="16">
        <f t="shared" si="13"/>
        <v>3347528.9680000003</v>
      </c>
      <c r="W96" s="16">
        <f t="shared" si="14"/>
        <v>13986816</v>
      </c>
      <c r="X96" s="17">
        <f t="shared" si="15"/>
        <v>0</v>
      </c>
      <c r="Y96" s="16">
        <f t="shared" si="16"/>
        <v>0</v>
      </c>
      <c r="Z96" s="18">
        <f t="shared" si="17"/>
        <v>3347528.9680000003</v>
      </c>
      <c r="AA96" s="16">
        <f t="shared" si="18"/>
        <v>0</v>
      </c>
      <c r="AB96" s="16">
        <f t="shared" si="19"/>
        <v>0</v>
      </c>
    </row>
    <row r="97" spans="1:28" ht="12.75" customHeight="1">
      <c r="A97" s="38">
        <v>4260</v>
      </c>
      <c r="B97" s="39" t="s">
        <v>501</v>
      </c>
      <c r="C97" s="38">
        <v>0</v>
      </c>
      <c r="D97" s="38">
        <v>128388305</v>
      </c>
      <c r="E97" s="38">
        <v>3926760</v>
      </c>
      <c r="F97" s="38">
        <v>4718584</v>
      </c>
      <c r="G97" s="38">
        <v>981978</v>
      </c>
      <c r="H97" s="38">
        <v>4031151</v>
      </c>
      <c r="I97" s="38">
        <v>-2266176</v>
      </c>
      <c r="J97" s="40">
        <v>1035882.21</v>
      </c>
      <c r="K97" s="40">
        <v>3769443.26</v>
      </c>
      <c r="L97" s="40">
        <v>0</v>
      </c>
      <c r="M97" s="40">
        <v>4049370.078</v>
      </c>
      <c r="N97" s="40">
        <v>0</v>
      </c>
      <c r="O97" s="40">
        <v>-8000639.59</v>
      </c>
      <c r="P97" s="39" t="s">
        <v>502</v>
      </c>
      <c r="Q97" s="38">
        <v>70706</v>
      </c>
      <c r="R97" s="39" t="s">
        <v>669</v>
      </c>
      <c r="S97" s="16">
        <f t="shared" si="10"/>
        <v>2642562</v>
      </c>
      <c r="T97" s="16">
        <f t="shared" si="11"/>
        <v>10643201.59</v>
      </c>
      <c r="U97" s="16">
        <f t="shared" si="12"/>
        <v>8854695.548</v>
      </c>
      <c r="V97" s="16">
        <f t="shared" si="13"/>
        <v>1788506.0419999994</v>
      </c>
      <c r="W97" s="16">
        <f t="shared" si="14"/>
        <v>137138040</v>
      </c>
      <c r="X97" s="17">
        <f t="shared" si="15"/>
        <v>0</v>
      </c>
      <c r="Y97" s="16">
        <f t="shared" si="16"/>
        <v>0</v>
      </c>
      <c r="Z97" s="18">
        <f t="shared" si="17"/>
        <v>1788506.0419999994</v>
      </c>
      <c r="AA97" s="16">
        <f t="shared" si="18"/>
        <v>6212133.548</v>
      </c>
      <c r="AB97" s="16">
        <f t="shared" si="19"/>
        <v>51767.77956666667</v>
      </c>
    </row>
    <row r="98" spans="1:28" ht="12.75" customHeight="1">
      <c r="A98" s="38">
        <v>4261</v>
      </c>
      <c r="B98" s="39" t="s">
        <v>521</v>
      </c>
      <c r="C98" s="48"/>
      <c r="D98" s="38">
        <v>8589978</v>
      </c>
      <c r="E98" s="38">
        <v>800110</v>
      </c>
      <c r="F98" s="38">
        <v>1270398</v>
      </c>
      <c r="G98" s="38">
        <v>48666</v>
      </c>
      <c r="H98" s="38">
        <v>277101</v>
      </c>
      <c r="I98" s="38">
        <v>-98719</v>
      </c>
      <c r="J98" s="40">
        <v>6611.54</v>
      </c>
      <c r="K98" s="40">
        <v>738185</v>
      </c>
      <c r="L98" s="40">
        <v>0</v>
      </c>
      <c r="M98" s="40">
        <v>64259.9844</v>
      </c>
      <c r="N98" s="40">
        <v>0</v>
      </c>
      <c r="O98" s="40">
        <v>-346962.46</v>
      </c>
      <c r="P98" s="39" t="s">
        <v>522</v>
      </c>
      <c r="Q98" s="38">
        <v>70133</v>
      </c>
      <c r="R98" s="39" t="s">
        <v>670</v>
      </c>
      <c r="S98" s="16">
        <f t="shared" si="10"/>
        <v>750057</v>
      </c>
      <c r="T98" s="16">
        <f t="shared" si="11"/>
        <v>1097019.46</v>
      </c>
      <c r="U98" s="16">
        <f t="shared" si="12"/>
        <v>809056.5244</v>
      </c>
      <c r="V98" s="16">
        <f t="shared" si="13"/>
        <v>287962.93559999997</v>
      </c>
      <c r="W98" s="16">
        <f t="shared" si="14"/>
        <v>10137477</v>
      </c>
      <c r="X98" s="17">
        <f t="shared" si="15"/>
        <v>0</v>
      </c>
      <c r="Y98" s="16">
        <f t="shared" si="16"/>
        <v>0</v>
      </c>
      <c r="Z98" s="18">
        <f t="shared" si="17"/>
        <v>287962.93559999997</v>
      </c>
      <c r="AA98" s="16">
        <f t="shared" si="18"/>
        <v>58999.52440000005</v>
      </c>
      <c r="AB98" s="16">
        <f t="shared" si="19"/>
        <v>491.6627033333338</v>
      </c>
    </row>
    <row r="99" spans="1:28" ht="12.75" customHeight="1">
      <c r="A99" s="38">
        <v>4262</v>
      </c>
      <c r="B99" s="39" t="s">
        <v>331</v>
      </c>
      <c r="C99" s="47">
        <v>0</v>
      </c>
      <c r="D99" s="38">
        <v>18790585</v>
      </c>
      <c r="E99" s="38">
        <v>554836</v>
      </c>
      <c r="F99" s="38">
        <v>256549</v>
      </c>
      <c r="G99" s="38">
        <v>521197</v>
      </c>
      <c r="H99" s="38">
        <v>752142</v>
      </c>
      <c r="I99" s="38">
        <v>-124723</v>
      </c>
      <c r="J99" s="40">
        <v>384905.56</v>
      </c>
      <c r="K99" s="40">
        <v>404202.64</v>
      </c>
      <c r="L99" s="40">
        <v>0</v>
      </c>
      <c r="M99" s="40">
        <v>508912.8881</v>
      </c>
      <c r="N99" s="40">
        <v>0</v>
      </c>
      <c r="O99" s="40">
        <v>-742480.01</v>
      </c>
      <c r="P99" s="39" t="s">
        <v>332</v>
      </c>
      <c r="Q99" s="38">
        <v>70700</v>
      </c>
      <c r="R99" s="39" t="s">
        <v>671</v>
      </c>
      <c r="S99" s="16">
        <f t="shared" si="10"/>
        <v>951310</v>
      </c>
      <c r="T99" s="16">
        <f t="shared" si="11"/>
        <v>1693790.01</v>
      </c>
      <c r="U99" s="16">
        <f t="shared" si="12"/>
        <v>1298021.0881</v>
      </c>
      <c r="V99" s="16">
        <f t="shared" si="13"/>
        <v>395768.92189999996</v>
      </c>
      <c r="W99" s="16">
        <f t="shared" si="14"/>
        <v>19799276</v>
      </c>
      <c r="X99" s="17">
        <f t="shared" si="15"/>
        <v>0</v>
      </c>
      <c r="Y99" s="16">
        <f t="shared" si="16"/>
        <v>0</v>
      </c>
      <c r="Z99" s="18">
        <f t="shared" si="17"/>
        <v>395768.92189999996</v>
      </c>
      <c r="AA99" s="16">
        <f t="shared" si="18"/>
        <v>346711.08810000005</v>
      </c>
      <c r="AB99" s="16">
        <f t="shared" si="19"/>
        <v>2889.2590675000006</v>
      </c>
    </row>
    <row r="100" spans="1:28" ht="12.75" customHeight="1">
      <c r="A100" s="38">
        <v>4269</v>
      </c>
      <c r="B100" s="39" t="s">
        <v>108</v>
      </c>
      <c r="C100" s="38">
        <v>0</v>
      </c>
      <c r="D100" s="38">
        <v>22006560</v>
      </c>
      <c r="E100" s="38">
        <v>489932</v>
      </c>
      <c r="F100" s="38">
        <v>1197871</v>
      </c>
      <c r="G100" s="38">
        <v>-113333</v>
      </c>
      <c r="H100" s="38">
        <v>324013</v>
      </c>
      <c r="I100" s="38">
        <v>1426584</v>
      </c>
      <c r="J100" s="40">
        <v>103523</v>
      </c>
      <c r="K100" s="40">
        <v>906836.71</v>
      </c>
      <c r="L100" s="40">
        <v>0</v>
      </c>
      <c r="M100" s="40">
        <v>478358.8128</v>
      </c>
      <c r="N100" s="40">
        <v>0</v>
      </c>
      <c r="O100" s="40">
        <v>-1543219.2</v>
      </c>
      <c r="P100" s="39" t="s">
        <v>109</v>
      </c>
      <c r="Q100" s="38">
        <v>69865</v>
      </c>
      <c r="R100" s="39" t="s">
        <v>678</v>
      </c>
      <c r="S100" s="16">
        <f t="shared" si="10"/>
        <v>1803183</v>
      </c>
      <c r="T100" s="16">
        <f t="shared" si="11"/>
        <v>3346402.2</v>
      </c>
      <c r="U100" s="16">
        <f t="shared" si="12"/>
        <v>1488718.5228</v>
      </c>
      <c r="V100" s="16">
        <f t="shared" si="13"/>
        <v>1857683.6772000003</v>
      </c>
      <c r="W100" s="16">
        <f t="shared" si="14"/>
        <v>23528444</v>
      </c>
      <c r="X100" s="17">
        <f t="shared" si="15"/>
        <v>0</v>
      </c>
      <c r="Y100" s="16">
        <f t="shared" si="16"/>
        <v>0</v>
      </c>
      <c r="Z100" s="18">
        <f t="shared" si="17"/>
        <v>1857683.6772000003</v>
      </c>
      <c r="AA100" s="16">
        <f t="shared" si="18"/>
        <v>0</v>
      </c>
      <c r="AB100" s="16">
        <f t="shared" si="19"/>
        <v>0</v>
      </c>
    </row>
    <row r="101" spans="1:28" ht="12.75" customHeight="1">
      <c r="A101" s="38">
        <v>4270</v>
      </c>
      <c r="B101" s="39" t="s">
        <v>280</v>
      </c>
      <c r="C101" s="38">
        <v>0</v>
      </c>
      <c r="D101" s="38">
        <v>30411748</v>
      </c>
      <c r="E101" s="38">
        <v>1507901</v>
      </c>
      <c r="F101" s="38">
        <v>4757804</v>
      </c>
      <c r="G101" s="38">
        <v>173463</v>
      </c>
      <c r="H101" s="38">
        <v>581171</v>
      </c>
      <c r="I101" s="38">
        <v>1344590</v>
      </c>
      <c r="J101" s="40">
        <v>5000</v>
      </c>
      <c r="K101" s="40">
        <v>1104328</v>
      </c>
      <c r="L101" s="40">
        <v>0</v>
      </c>
      <c r="M101" s="40">
        <v>486985.6815</v>
      </c>
      <c r="N101" s="40">
        <v>0</v>
      </c>
      <c r="O101" s="40">
        <v>-1347741.61</v>
      </c>
      <c r="P101" s="39" t="s">
        <v>281</v>
      </c>
      <c r="Q101" s="38">
        <v>70907</v>
      </c>
      <c r="R101" s="39" t="s">
        <v>679</v>
      </c>
      <c r="S101" s="16">
        <f t="shared" si="10"/>
        <v>3025954</v>
      </c>
      <c r="T101" s="16">
        <f t="shared" si="11"/>
        <v>4373695.61</v>
      </c>
      <c r="U101" s="16">
        <f t="shared" si="12"/>
        <v>1596313.6815</v>
      </c>
      <c r="V101" s="16">
        <f t="shared" si="13"/>
        <v>2777381.9285000004</v>
      </c>
      <c r="W101" s="16">
        <f t="shared" si="14"/>
        <v>35750723</v>
      </c>
      <c r="X101" s="17">
        <f t="shared" si="15"/>
        <v>0</v>
      </c>
      <c r="Y101" s="16">
        <f t="shared" si="16"/>
        <v>0</v>
      </c>
      <c r="Z101" s="18">
        <f t="shared" si="17"/>
        <v>2777381.9285000004</v>
      </c>
      <c r="AA101" s="16">
        <f t="shared" si="18"/>
        <v>0</v>
      </c>
      <c r="AB101" s="16">
        <f t="shared" si="19"/>
        <v>0</v>
      </c>
    </row>
    <row r="102" spans="1:28" ht="12.75" customHeight="1">
      <c r="A102" s="38">
        <v>4271</v>
      </c>
      <c r="B102" s="39" t="s">
        <v>226</v>
      </c>
      <c r="C102" s="41"/>
      <c r="D102" s="38">
        <v>67939462</v>
      </c>
      <c r="E102" s="38">
        <v>141593</v>
      </c>
      <c r="F102" s="38">
        <v>1040832</v>
      </c>
      <c r="G102" s="38">
        <v>-352315</v>
      </c>
      <c r="H102" s="38">
        <v>1823032</v>
      </c>
      <c r="I102" s="38">
        <v>4690312</v>
      </c>
      <c r="J102" s="40">
        <v>88767</v>
      </c>
      <c r="K102" s="40">
        <v>492772.03</v>
      </c>
      <c r="L102" s="40">
        <v>0</v>
      </c>
      <c r="M102" s="40">
        <v>1650297.326</v>
      </c>
      <c r="N102" s="40">
        <v>0</v>
      </c>
      <c r="O102" s="40">
        <v>-4692407.15</v>
      </c>
      <c r="P102" s="39" t="s">
        <v>227</v>
      </c>
      <c r="Q102" s="38">
        <v>69819</v>
      </c>
      <c r="R102" s="39" t="s">
        <v>680</v>
      </c>
      <c r="S102" s="16">
        <f t="shared" si="10"/>
        <v>4479590</v>
      </c>
      <c r="T102" s="16">
        <f t="shared" si="11"/>
        <v>9171997.15</v>
      </c>
      <c r="U102" s="16">
        <f t="shared" si="12"/>
        <v>2231836.3559999997</v>
      </c>
      <c r="V102" s="16">
        <f t="shared" si="13"/>
        <v>6940160.794000001</v>
      </c>
      <c r="W102" s="16">
        <f t="shared" si="14"/>
        <v>70803326</v>
      </c>
      <c r="X102" s="17">
        <f t="shared" si="15"/>
        <v>0</v>
      </c>
      <c r="Y102" s="16">
        <f t="shared" si="16"/>
        <v>0</v>
      </c>
      <c r="Z102" s="18">
        <f t="shared" si="17"/>
        <v>6940160.794000001</v>
      </c>
      <c r="AA102" s="16">
        <f t="shared" si="18"/>
        <v>0</v>
      </c>
      <c r="AB102" s="16">
        <f t="shared" si="19"/>
        <v>0</v>
      </c>
    </row>
    <row r="103" spans="1:28" ht="12.75" customHeight="1">
      <c r="A103" s="38">
        <v>4266</v>
      </c>
      <c r="B103" s="39" t="s">
        <v>272</v>
      </c>
      <c r="C103" s="47">
        <v>0</v>
      </c>
      <c r="D103" s="38">
        <v>20127084</v>
      </c>
      <c r="E103" s="38">
        <v>726103</v>
      </c>
      <c r="F103" s="38">
        <v>200632</v>
      </c>
      <c r="G103" s="38">
        <v>249112</v>
      </c>
      <c r="H103" s="38">
        <v>440397</v>
      </c>
      <c r="I103" s="38">
        <v>-654759</v>
      </c>
      <c r="J103" s="40">
        <v>336832</v>
      </c>
      <c r="K103" s="40">
        <v>819105.91</v>
      </c>
      <c r="L103" s="40">
        <v>0</v>
      </c>
      <c r="M103" s="40">
        <v>557414.7206</v>
      </c>
      <c r="N103" s="40">
        <v>0</v>
      </c>
      <c r="O103" s="40">
        <v>-1422191.02</v>
      </c>
      <c r="P103" s="39" t="s">
        <v>273</v>
      </c>
      <c r="Q103" s="38">
        <v>71206</v>
      </c>
      <c r="R103" s="39" t="s">
        <v>675</v>
      </c>
      <c r="S103" s="16">
        <f t="shared" si="10"/>
        <v>320456</v>
      </c>
      <c r="T103" s="16">
        <f t="shared" si="11"/>
        <v>1742647.02</v>
      </c>
      <c r="U103" s="16">
        <f t="shared" si="12"/>
        <v>1713352.6306</v>
      </c>
      <c r="V103" s="16">
        <f t="shared" si="13"/>
        <v>29294.389399999985</v>
      </c>
      <c r="W103" s="16">
        <f t="shared" si="14"/>
        <v>20768113</v>
      </c>
      <c r="X103" s="17">
        <f t="shared" si="15"/>
        <v>0</v>
      </c>
      <c r="Y103" s="16">
        <f t="shared" si="16"/>
        <v>0</v>
      </c>
      <c r="Z103" s="18">
        <f t="shared" si="17"/>
        <v>29294.389399999985</v>
      </c>
      <c r="AA103" s="16">
        <f t="shared" si="18"/>
        <v>1392896.6306</v>
      </c>
      <c r="AB103" s="16">
        <f t="shared" si="19"/>
        <v>11607.471921666665</v>
      </c>
    </row>
    <row r="104" spans="1:28" ht="12.75" customHeight="1">
      <c r="A104" s="38">
        <v>4267</v>
      </c>
      <c r="B104" s="39" t="s">
        <v>266</v>
      </c>
      <c r="C104" s="47">
        <v>0</v>
      </c>
      <c r="D104" s="38">
        <v>95219162</v>
      </c>
      <c r="E104" s="38">
        <v>1118207</v>
      </c>
      <c r="F104" s="38">
        <v>6893915</v>
      </c>
      <c r="G104" s="38">
        <v>5390701</v>
      </c>
      <c r="H104" s="38">
        <v>1329624</v>
      </c>
      <c r="I104" s="38">
        <v>-225564</v>
      </c>
      <c r="J104" s="40">
        <v>5675161.87</v>
      </c>
      <c r="K104" s="40">
        <v>621931.84</v>
      </c>
      <c r="L104" s="40">
        <v>223472</v>
      </c>
      <c r="M104" s="40">
        <v>3335723.5804</v>
      </c>
      <c r="N104" s="40">
        <v>0</v>
      </c>
      <c r="O104" s="40">
        <v>-4395588.27</v>
      </c>
      <c r="P104" s="39" t="s">
        <v>267</v>
      </c>
      <c r="Q104" s="38">
        <v>70732</v>
      </c>
      <c r="R104" s="39" t="s">
        <v>676</v>
      </c>
      <c r="S104" s="16">
        <f t="shared" si="10"/>
        <v>6283344</v>
      </c>
      <c r="T104" s="16">
        <f t="shared" si="11"/>
        <v>10678932.27</v>
      </c>
      <c r="U104" s="16">
        <f t="shared" si="12"/>
        <v>9856289.2904</v>
      </c>
      <c r="V104" s="16">
        <f t="shared" si="13"/>
        <v>822642.9795999993</v>
      </c>
      <c r="W104" s="16">
        <f t="shared" si="14"/>
        <v>103442701</v>
      </c>
      <c r="X104" s="17">
        <f t="shared" si="15"/>
        <v>0</v>
      </c>
      <c r="Y104" s="16">
        <f t="shared" si="16"/>
        <v>0</v>
      </c>
      <c r="Z104" s="18">
        <f t="shared" si="17"/>
        <v>822642.9795999993</v>
      </c>
      <c r="AA104" s="16">
        <f t="shared" si="18"/>
        <v>3572945.2904000003</v>
      </c>
      <c r="AB104" s="16">
        <f t="shared" si="19"/>
        <v>29774.544086666672</v>
      </c>
    </row>
    <row r="105" spans="1:28" ht="12.75" customHeight="1">
      <c r="A105" s="38">
        <v>4268</v>
      </c>
      <c r="B105" s="39" t="s">
        <v>88</v>
      </c>
      <c r="C105" s="48"/>
      <c r="D105" s="38">
        <v>16093906</v>
      </c>
      <c r="E105" s="38">
        <v>92648</v>
      </c>
      <c r="F105" s="38">
        <v>114005</v>
      </c>
      <c r="G105" s="38">
        <v>466963</v>
      </c>
      <c r="H105" s="38">
        <v>752549</v>
      </c>
      <c r="I105" s="38">
        <v>-2783942</v>
      </c>
      <c r="J105" s="40">
        <v>574581</v>
      </c>
      <c r="K105" s="40">
        <v>112307.78</v>
      </c>
      <c r="L105" s="40">
        <v>0</v>
      </c>
      <c r="M105" s="40">
        <v>596583.0648</v>
      </c>
      <c r="N105" s="40">
        <v>0</v>
      </c>
      <c r="O105" s="40">
        <v>-935269.48</v>
      </c>
      <c r="P105" s="39" t="s">
        <v>89</v>
      </c>
      <c r="Q105" s="38">
        <v>70038</v>
      </c>
      <c r="R105" s="39" t="s">
        <v>677</v>
      </c>
      <c r="S105" s="16">
        <f t="shared" si="10"/>
        <v>-2224331</v>
      </c>
      <c r="T105" s="16">
        <f t="shared" si="11"/>
        <v>-1289061.52</v>
      </c>
      <c r="U105" s="16">
        <f t="shared" si="12"/>
        <v>1283471.8448</v>
      </c>
      <c r="V105" s="16">
        <f t="shared" si="13"/>
        <v>0</v>
      </c>
      <c r="W105" s="16">
        <f t="shared" si="14"/>
        <v>16960460</v>
      </c>
      <c r="X105" s="17">
        <f t="shared" si="15"/>
        <v>0</v>
      </c>
      <c r="Y105" s="16">
        <f t="shared" si="16"/>
        <v>0</v>
      </c>
      <c r="Z105" s="18">
        <f t="shared" si="17"/>
        <v>0</v>
      </c>
      <c r="AA105" s="16">
        <f t="shared" si="18"/>
        <v>935269.48</v>
      </c>
      <c r="AB105" s="16">
        <f t="shared" si="19"/>
        <v>7793.912333333333</v>
      </c>
    </row>
    <row r="106" spans="1:28" ht="12.75" customHeight="1">
      <c r="A106" s="38">
        <v>4272</v>
      </c>
      <c r="B106" s="39" t="s">
        <v>84</v>
      </c>
      <c r="C106" s="48"/>
      <c r="D106" s="38">
        <v>31324167</v>
      </c>
      <c r="E106" s="38">
        <v>136103</v>
      </c>
      <c r="F106" s="38">
        <v>1256100</v>
      </c>
      <c r="G106" s="38">
        <v>116789</v>
      </c>
      <c r="H106" s="38">
        <v>1059527</v>
      </c>
      <c r="I106" s="38">
        <v>-1738715</v>
      </c>
      <c r="J106" s="40">
        <v>227665.84</v>
      </c>
      <c r="K106" s="40">
        <v>471073.72</v>
      </c>
      <c r="L106" s="40">
        <v>0</v>
      </c>
      <c r="M106" s="40">
        <v>604841.758</v>
      </c>
      <c r="N106" s="40">
        <v>0</v>
      </c>
      <c r="O106" s="40">
        <v>-2141089.31</v>
      </c>
      <c r="P106" s="39" t="s">
        <v>85</v>
      </c>
      <c r="Q106" s="38">
        <v>69881</v>
      </c>
      <c r="R106" s="39" t="s">
        <v>681</v>
      </c>
      <c r="S106" s="16">
        <f t="shared" si="10"/>
        <v>-1485823</v>
      </c>
      <c r="T106" s="16">
        <f t="shared" si="11"/>
        <v>655266.31</v>
      </c>
      <c r="U106" s="16">
        <f t="shared" si="12"/>
        <v>1303581.3180000002</v>
      </c>
      <c r="V106" s="16">
        <f t="shared" si="13"/>
        <v>0</v>
      </c>
      <c r="W106" s="16">
        <f t="shared" si="14"/>
        <v>33639794</v>
      </c>
      <c r="X106" s="17">
        <f t="shared" si="15"/>
        <v>0</v>
      </c>
      <c r="Y106" s="16">
        <f t="shared" si="16"/>
        <v>0</v>
      </c>
      <c r="Z106" s="18">
        <f t="shared" si="17"/>
        <v>0</v>
      </c>
      <c r="AA106" s="16">
        <f t="shared" si="18"/>
        <v>2141089.31</v>
      </c>
      <c r="AB106" s="16">
        <f t="shared" si="19"/>
        <v>17842.410916666668</v>
      </c>
    </row>
    <row r="107" spans="1:28" ht="12.75" customHeight="1">
      <c r="A107" s="38">
        <v>4273</v>
      </c>
      <c r="B107" s="39" t="s">
        <v>208</v>
      </c>
      <c r="C107" s="48"/>
      <c r="D107" s="38">
        <v>19061840</v>
      </c>
      <c r="E107" s="38">
        <v>1955606</v>
      </c>
      <c r="F107" s="38">
        <v>617452</v>
      </c>
      <c r="G107" s="38">
        <v>396540</v>
      </c>
      <c r="H107" s="38">
        <v>366536</v>
      </c>
      <c r="I107" s="38">
        <v>-5140321</v>
      </c>
      <c r="J107" s="40">
        <v>469446</v>
      </c>
      <c r="K107" s="40">
        <v>335481</v>
      </c>
      <c r="L107" s="40">
        <v>0</v>
      </c>
      <c r="M107" s="40">
        <v>436519.902</v>
      </c>
      <c r="N107" s="40">
        <v>0</v>
      </c>
      <c r="O107" s="40">
        <v>-1294600.67</v>
      </c>
      <c r="P107" s="39" t="s">
        <v>209</v>
      </c>
      <c r="Q107" s="38">
        <v>70028</v>
      </c>
      <c r="R107" s="39" t="s">
        <v>682</v>
      </c>
      <c r="S107" s="16">
        <f t="shared" si="10"/>
        <v>-2788175</v>
      </c>
      <c r="T107" s="16">
        <f t="shared" si="11"/>
        <v>-1493574.33</v>
      </c>
      <c r="U107" s="16">
        <f t="shared" si="12"/>
        <v>1241446.902</v>
      </c>
      <c r="V107" s="16">
        <f t="shared" si="13"/>
        <v>0</v>
      </c>
      <c r="W107" s="16">
        <f t="shared" si="14"/>
        <v>20045828</v>
      </c>
      <c r="X107" s="17">
        <f t="shared" si="15"/>
        <v>0</v>
      </c>
      <c r="Y107" s="16">
        <f t="shared" si="16"/>
        <v>0</v>
      </c>
      <c r="Z107" s="18">
        <f t="shared" si="17"/>
        <v>0</v>
      </c>
      <c r="AA107" s="16">
        <f t="shared" si="18"/>
        <v>1294600.67</v>
      </c>
      <c r="AB107" s="16">
        <f t="shared" si="19"/>
        <v>10788.338916666666</v>
      </c>
    </row>
    <row r="108" spans="1:28" ht="12.75" customHeight="1">
      <c r="A108" s="38">
        <v>4274</v>
      </c>
      <c r="B108" s="39" t="s">
        <v>78</v>
      </c>
      <c r="C108" s="47">
        <v>0</v>
      </c>
      <c r="D108" s="38">
        <v>1710817</v>
      </c>
      <c r="E108" s="38">
        <v>338716</v>
      </c>
      <c r="F108" s="38">
        <v>13967</v>
      </c>
      <c r="G108" s="38">
        <v>74533</v>
      </c>
      <c r="H108" s="38">
        <v>5024</v>
      </c>
      <c r="I108" s="38">
        <v>-308427</v>
      </c>
      <c r="J108" s="40">
        <v>39797.44</v>
      </c>
      <c r="K108" s="40">
        <v>242075.51</v>
      </c>
      <c r="L108" s="40">
        <v>0</v>
      </c>
      <c r="M108" s="40">
        <v>58451</v>
      </c>
      <c r="N108" s="40">
        <v>0</v>
      </c>
      <c r="O108" s="40">
        <v>-849.58</v>
      </c>
      <c r="P108" s="39" t="s">
        <v>79</v>
      </c>
      <c r="Q108" s="38">
        <v>71336</v>
      </c>
      <c r="R108" s="39" t="s">
        <v>683</v>
      </c>
      <c r="S108" s="16">
        <f t="shared" si="10"/>
        <v>104822</v>
      </c>
      <c r="T108" s="16">
        <f t="shared" si="11"/>
        <v>105671.58</v>
      </c>
      <c r="U108" s="16">
        <f t="shared" si="12"/>
        <v>340323.95</v>
      </c>
      <c r="V108" s="16">
        <f t="shared" si="13"/>
        <v>0</v>
      </c>
      <c r="W108" s="16">
        <f t="shared" si="14"/>
        <v>1729808</v>
      </c>
      <c r="X108" s="17">
        <f t="shared" si="15"/>
        <v>0</v>
      </c>
      <c r="Y108" s="16">
        <f t="shared" si="16"/>
        <v>0</v>
      </c>
      <c r="Z108" s="18">
        <f t="shared" si="17"/>
        <v>0</v>
      </c>
      <c r="AA108" s="16">
        <f t="shared" si="18"/>
        <v>849.58</v>
      </c>
      <c r="AB108" s="16">
        <f t="shared" si="19"/>
        <v>7.079833333333334</v>
      </c>
    </row>
    <row r="109" spans="1:28" ht="12.75" customHeight="1">
      <c r="A109" s="38">
        <v>4275</v>
      </c>
      <c r="B109" s="39" t="s">
        <v>337</v>
      </c>
      <c r="C109" s="47">
        <v>0</v>
      </c>
      <c r="D109" s="38">
        <v>2475324</v>
      </c>
      <c r="E109" s="38">
        <v>461440</v>
      </c>
      <c r="F109" s="38">
        <v>387662</v>
      </c>
      <c r="G109" s="38">
        <v>1015</v>
      </c>
      <c r="H109" s="38">
        <v>95599</v>
      </c>
      <c r="I109" s="38">
        <v>-219561</v>
      </c>
      <c r="J109" s="40">
        <v>25655</v>
      </c>
      <c r="K109" s="40">
        <v>305891</v>
      </c>
      <c r="L109" s="40">
        <v>0</v>
      </c>
      <c r="M109" s="40">
        <v>24762</v>
      </c>
      <c r="N109" s="40">
        <v>0</v>
      </c>
      <c r="O109" s="40">
        <v>-162438.93</v>
      </c>
      <c r="P109" s="39" t="s">
        <v>338</v>
      </c>
      <c r="Q109" s="38">
        <v>69787</v>
      </c>
      <c r="R109" s="39" t="s">
        <v>684</v>
      </c>
      <c r="S109" s="16">
        <f t="shared" si="10"/>
        <v>242894</v>
      </c>
      <c r="T109" s="16">
        <f t="shared" si="11"/>
        <v>405332.93</v>
      </c>
      <c r="U109" s="16">
        <f t="shared" si="12"/>
        <v>356308</v>
      </c>
      <c r="V109" s="16">
        <f t="shared" si="13"/>
        <v>49024.92999999999</v>
      </c>
      <c r="W109" s="16">
        <f t="shared" si="14"/>
        <v>2958585</v>
      </c>
      <c r="X109" s="17">
        <f t="shared" si="15"/>
        <v>0</v>
      </c>
      <c r="Y109" s="16">
        <f t="shared" si="16"/>
        <v>0</v>
      </c>
      <c r="Z109" s="18">
        <f t="shared" si="17"/>
        <v>49024.92999999999</v>
      </c>
      <c r="AA109" s="16">
        <f t="shared" si="18"/>
        <v>113414</v>
      </c>
      <c r="AB109" s="16">
        <f t="shared" si="19"/>
        <v>945.1166666666668</v>
      </c>
    </row>
    <row r="110" spans="1:28" ht="12.75" customHeight="1">
      <c r="A110" s="38">
        <v>4276</v>
      </c>
      <c r="B110" s="39" t="s">
        <v>270</v>
      </c>
      <c r="C110" s="47">
        <v>232050</v>
      </c>
      <c r="D110" s="38">
        <v>20589869</v>
      </c>
      <c r="E110" s="38">
        <v>9344041</v>
      </c>
      <c r="F110" s="38">
        <v>4763738</v>
      </c>
      <c r="G110" s="38">
        <v>962860</v>
      </c>
      <c r="H110" s="38">
        <v>785425</v>
      </c>
      <c r="I110" s="38">
        <v>194514</v>
      </c>
      <c r="J110" s="40">
        <v>979689</v>
      </c>
      <c r="K110" s="40">
        <v>10052605.0716</v>
      </c>
      <c r="L110" s="40">
        <v>0</v>
      </c>
      <c r="M110" s="40">
        <v>825660.1384</v>
      </c>
      <c r="N110" s="40">
        <v>0</v>
      </c>
      <c r="O110" s="40">
        <v>-1576064.91</v>
      </c>
      <c r="P110" s="39" t="s">
        <v>271</v>
      </c>
      <c r="Q110" s="38">
        <v>72150</v>
      </c>
      <c r="R110" s="39" t="s">
        <v>685</v>
      </c>
      <c r="S110" s="16">
        <f t="shared" si="10"/>
        <v>10501415</v>
      </c>
      <c r="T110" s="16">
        <f t="shared" si="11"/>
        <v>12077479.91</v>
      </c>
      <c r="U110" s="16">
        <f t="shared" si="12"/>
        <v>11857954.209999999</v>
      </c>
      <c r="V110" s="16">
        <f t="shared" si="13"/>
        <v>219525.70000000112</v>
      </c>
      <c r="W110" s="16">
        <f t="shared" si="14"/>
        <v>26139032</v>
      </c>
      <c r="X110" s="17">
        <f t="shared" si="15"/>
        <v>0.008877528440992</v>
      </c>
      <c r="Y110" s="16">
        <f t="shared" si="16"/>
        <v>1948.8456452786875</v>
      </c>
      <c r="Z110" s="18">
        <f t="shared" si="17"/>
        <v>217576.85435472243</v>
      </c>
      <c r="AA110" s="16">
        <f t="shared" si="18"/>
        <v>1358488.0556452775</v>
      </c>
      <c r="AB110" s="16">
        <f t="shared" si="19"/>
        <v>11320.733797043978</v>
      </c>
    </row>
    <row r="111" spans="1:28" ht="12.75" customHeight="1">
      <c r="A111" s="38">
        <v>4277</v>
      </c>
      <c r="B111" s="39" t="s">
        <v>487</v>
      </c>
      <c r="C111" s="41"/>
      <c r="D111" s="38">
        <v>8001396</v>
      </c>
      <c r="E111" s="38">
        <v>479888</v>
      </c>
      <c r="F111" s="38">
        <v>958229</v>
      </c>
      <c r="G111" s="38">
        <v>400800</v>
      </c>
      <c r="H111" s="38">
        <v>200252</v>
      </c>
      <c r="I111" s="38">
        <v>-889990</v>
      </c>
      <c r="J111" s="40">
        <v>400800.84</v>
      </c>
      <c r="K111" s="40">
        <v>479887.6592</v>
      </c>
      <c r="L111" s="40">
        <v>0</v>
      </c>
      <c r="M111" s="40">
        <v>320269.8152</v>
      </c>
      <c r="N111" s="40">
        <v>0</v>
      </c>
      <c r="O111" s="40">
        <v>-550667.83</v>
      </c>
      <c r="P111" s="39" t="s">
        <v>488</v>
      </c>
      <c r="Q111" s="38">
        <v>70845</v>
      </c>
      <c r="R111" s="39" t="s">
        <v>686</v>
      </c>
      <c r="S111" s="16">
        <f t="shared" si="10"/>
        <v>-9302</v>
      </c>
      <c r="T111" s="16">
        <f t="shared" si="11"/>
        <v>541365.83</v>
      </c>
      <c r="U111" s="16">
        <f t="shared" si="12"/>
        <v>1200958.3144</v>
      </c>
      <c r="V111" s="16">
        <f t="shared" si="13"/>
        <v>0</v>
      </c>
      <c r="W111" s="16">
        <f t="shared" si="14"/>
        <v>9159877</v>
      </c>
      <c r="X111" s="17">
        <f t="shared" si="15"/>
        <v>0</v>
      </c>
      <c r="Y111" s="16">
        <f t="shared" si="16"/>
        <v>0</v>
      </c>
      <c r="Z111" s="18">
        <f t="shared" si="17"/>
        <v>0</v>
      </c>
      <c r="AA111" s="16">
        <f t="shared" si="18"/>
        <v>550667.83</v>
      </c>
      <c r="AB111" s="16">
        <f t="shared" si="19"/>
        <v>4588.898583333333</v>
      </c>
    </row>
    <row r="112" spans="1:28" ht="12.75" customHeight="1">
      <c r="A112" s="38">
        <v>4278</v>
      </c>
      <c r="B112" s="39" t="s">
        <v>278</v>
      </c>
      <c r="C112" s="48"/>
      <c r="D112" s="38">
        <v>23293582</v>
      </c>
      <c r="E112" s="38">
        <v>1593919</v>
      </c>
      <c r="F112" s="38">
        <v>1537104</v>
      </c>
      <c r="G112" s="38">
        <v>466638</v>
      </c>
      <c r="H112" s="38">
        <v>1212303</v>
      </c>
      <c r="I112" s="38">
        <v>-3608780</v>
      </c>
      <c r="J112" s="40">
        <v>213162</v>
      </c>
      <c r="K112" s="40">
        <v>1302102.29</v>
      </c>
      <c r="L112" s="40">
        <v>0</v>
      </c>
      <c r="M112" s="40">
        <v>423107.1692</v>
      </c>
      <c r="N112" s="40">
        <v>0</v>
      </c>
      <c r="O112" s="40">
        <v>-2375498.36</v>
      </c>
      <c r="P112" s="39" t="s">
        <v>279</v>
      </c>
      <c r="Q112" s="38">
        <v>71537</v>
      </c>
      <c r="R112" s="39" t="s">
        <v>687</v>
      </c>
      <c r="S112" s="16">
        <f t="shared" si="10"/>
        <v>-1548223</v>
      </c>
      <c r="T112" s="16">
        <f t="shared" si="11"/>
        <v>827275.3599999999</v>
      </c>
      <c r="U112" s="16">
        <f t="shared" si="12"/>
        <v>1938371.4592</v>
      </c>
      <c r="V112" s="16">
        <f t="shared" si="13"/>
        <v>0</v>
      </c>
      <c r="W112" s="16">
        <f t="shared" si="14"/>
        <v>26042989</v>
      </c>
      <c r="X112" s="17">
        <f t="shared" si="15"/>
        <v>0</v>
      </c>
      <c r="Y112" s="16">
        <f t="shared" si="16"/>
        <v>0</v>
      </c>
      <c r="Z112" s="18">
        <f t="shared" si="17"/>
        <v>0</v>
      </c>
      <c r="AA112" s="16">
        <f t="shared" si="18"/>
        <v>2375498.36</v>
      </c>
      <c r="AB112" s="16">
        <f t="shared" si="19"/>
        <v>19795.819666666666</v>
      </c>
    </row>
    <row r="113" spans="1:28" ht="12.75" customHeight="1">
      <c r="A113" s="38">
        <v>4279</v>
      </c>
      <c r="B113" s="39" t="s">
        <v>399</v>
      </c>
      <c r="C113" s="41"/>
      <c r="D113" s="38">
        <v>56205314</v>
      </c>
      <c r="E113" s="38">
        <v>3298670</v>
      </c>
      <c r="F113" s="38">
        <v>914611</v>
      </c>
      <c r="G113" s="38">
        <v>856956</v>
      </c>
      <c r="H113" s="38">
        <v>787061</v>
      </c>
      <c r="I113" s="38">
        <v>-11779452</v>
      </c>
      <c r="J113" s="40">
        <v>1475738.81</v>
      </c>
      <c r="K113" s="40">
        <v>3491152</v>
      </c>
      <c r="L113" s="40">
        <v>0</v>
      </c>
      <c r="M113" s="40">
        <v>552214.476</v>
      </c>
      <c r="N113" s="40">
        <v>0</v>
      </c>
      <c r="O113" s="40">
        <v>-4148615.67</v>
      </c>
      <c r="P113" s="39" t="s">
        <v>400</v>
      </c>
      <c r="Q113" s="38">
        <v>70945</v>
      </c>
      <c r="R113" s="39" t="s">
        <v>688</v>
      </c>
      <c r="S113" s="16">
        <f t="shared" si="10"/>
        <v>-7623826</v>
      </c>
      <c r="T113" s="16">
        <f t="shared" si="11"/>
        <v>-3475210.33</v>
      </c>
      <c r="U113" s="16">
        <f t="shared" si="12"/>
        <v>5519105.286</v>
      </c>
      <c r="V113" s="16">
        <f t="shared" si="13"/>
        <v>0</v>
      </c>
      <c r="W113" s="16">
        <f t="shared" si="14"/>
        <v>57906986</v>
      </c>
      <c r="X113" s="17">
        <f t="shared" si="15"/>
        <v>0</v>
      </c>
      <c r="Y113" s="16">
        <f t="shared" si="16"/>
        <v>0</v>
      </c>
      <c r="Z113" s="18">
        <f t="shared" si="17"/>
        <v>0</v>
      </c>
      <c r="AA113" s="16">
        <f t="shared" si="18"/>
        <v>4148615.67</v>
      </c>
      <c r="AB113" s="16">
        <f t="shared" si="19"/>
        <v>34571.797249999996</v>
      </c>
    </row>
    <row r="114" spans="1:28" ht="12.75" customHeight="1">
      <c r="A114" s="38">
        <v>4280</v>
      </c>
      <c r="B114" s="39" t="s">
        <v>64</v>
      </c>
      <c r="C114" s="48"/>
      <c r="D114" s="38">
        <v>69182219</v>
      </c>
      <c r="E114" s="38">
        <v>7973705</v>
      </c>
      <c r="F114" s="38">
        <v>2903564</v>
      </c>
      <c r="G114" s="38">
        <v>7474051</v>
      </c>
      <c r="H114" s="38">
        <v>2801750</v>
      </c>
      <c r="I114" s="38">
        <v>-5113908</v>
      </c>
      <c r="J114" s="40">
        <v>7188282.43</v>
      </c>
      <c r="K114" s="40">
        <v>5049023.72</v>
      </c>
      <c r="L114" s="40">
        <v>0</v>
      </c>
      <c r="M114" s="40">
        <v>2373418</v>
      </c>
      <c r="N114" s="40">
        <v>0</v>
      </c>
      <c r="O114" s="40">
        <v>-4913740.98</v>
      </c>
      <c r="P114" s="39" t="s">
        <v>65</v>
      </c>
      <c r="Q114" s="38">
        <v>69965</v>
      </c>
      <c r="R114" s="39" t="s">
        <v>689</v>
      </c>
      <c r="S114" s="16">
        <f t="shared" si="10"/>
        <v>10333848</v>
      </c>
      <c r="T114" s="16">
        <f t="shared" si="11"/>
        <v>15247588.98</v>
      </c>
      <c r="U114" s="16">
        <f t="shared" si="12"/>
        <v>14610724.149999999</v>
      </c>
      <c r="V114" s="16">
        <f t="shared" si="13"/>
        <v>636864.8300000019</v>
      </c>
      <c r="W114" s="16">
        <f t="shared" si="14"/>
        <v>74887533</v>
      </c>
      <c r="X114" s="17">
        <f t="shared" si="15"/>
        <v>0</v>
      </c>
      <c r="Y114" s="16">
        <f t="shared" si="16"/>
        <v>0</v>
      </c>
      <c r="Z114" s="18">
        <f t="shared" si="17"/>
        <v>636864.8300000019</v>
      </c>
      <c r="AA114" s="16">
        <f t="shared" si="18"/>
        <v>4276876.1499999985</v>
      </c>
      <c r="AB114" s="16">
        <f t="shared" si="19"/>
        <v>35640.634583333325</v>
      </c>
    </row>
    <row r="115" spans="1:28" ht="12.75" customHeight="1">
      <c r="A115" s="38">
        <v>4284</v>
      </c>
      <c r="B115" s="39" t="s">
        <v>110</v>
      </c>
      <c r="C115" s="38">
        <v>0</v>
      </c>
      <c r="D115" s="38">
        <v>17175951</v>
      </c>
      <c r="E115" s="38">
        <v>808411</v>
      </c>
      <c r="F115" s="38">
        <v>672901</v>
      </c>
      <c r="G115" s="38">
        <v>256996</v>
      </c>
      <c r="H115" s="38">
        <v>597506</v>
      </c>
      <c r="I115" s="38">
        <v>519332</v>
      </c>
      <c r="J115" s="40">
        <v>19634.03</v>
      </c>
      <c r="K115" s="40">
        <v>41978.57</v>
      </c>
      <c r="L115" s="40">
        <v>0</v>
      </c>
      <c r="M115" s="40">
        <v>96941.7295</v>
      </c>
      <c r="N115" s="40">
        <v>0</v>
      </c>
      <c r="O115" s="40">
        <v>-1229219.5</v>
      </c>
      <c r="P115" s="39" t="s">
        <v>111</v>
      </c>
      <c r="Q115" s="38">
        <v>71066</v>
      </c>
      <c r="R115" s="39" t="s">
        <v>693</v>
      </c>
      <c r="S115" s="16">
        <f t="shared" si="10"/>
        <v>1584739</v>
      </c>
      <c r="T115" s="16">
        <f t="shared" si="11"/>
        <v>2813958.5</v>
      </c>
      <c r="U115" s="16">
        <f t="shared" si="12"/>
        <v>158554.3295</v>
      </c>
      <c r="V115" s="16">
        <f t="shared" si="13"/>
        <v>2655404.1705</v>
      </c>
      <c r="W115" s="16">
        <f t="shared" si="14"/>
        <v>18446358</v>
      </c>
      <c r="X115" s="17">
        <f t="shared" si="15"/>
        <v>0</v>
      </c>
      <c r="Y115" s="16">
        <f t="shared" si="16"/>
        <v>0</v>
      </c>
      <c r="Z115" s="18">
        <f t="shared" si="17"/>
        <v>2655404.1705</v>
      </c>
      <c r="AA115" s="16">
        <f t="shared" si="18"/>
        <v>0</v>
      </c>
      <c r="AB115" s="16">
        <f t="shared" si="19"/>
        <v>0</v>
      </c>
    </row>
    <row r="116" spans="1:28" ht="12.75" customHeight="1">
      <c r="A116" s="38">
        <v>4281</v>
      </c>
      <c r="B116" s="39" t="s">
        <v>274</v>
      </c>
      <c r="C116" s="47">
        <v>95587</v>
      </c>
      <c r="D116" s="38">
        <v>46658367</v>
      </c>
      <c r="E116" s="38">
        <v>5016311</v>
      </c>
      <c r="F116" s="38">
        <v>2891491</v>
      </c>
      <c r="G116" s="38">
        <v>889365</v>
      </c>
      <c r="H116" s="38">
        <v>1721153</v>
      </c>
      <c r="I116" s="38">
        <v>-337939</v>
      </c>
      <c r="J116" s="40">
        <v>930362</v>
      </c>
      <c r="K116" s="40">
        <v>5291680.43</v>
      </c>
      <c r="L116" s="40">
        <v>363793</v>
      </c>
      <c r="M116" s="40">
        <v>1642831.1928</v>
      </c>
      <c r="N116" s="40">
        <v>0</v>
      </c>
      <c r="O116" s="40">
        <v>-3060995.63</v>
      </c>
      <c r="P116" s="39" t="s">
        <v>275</v>
      </c>
      <c r="Q116" s="38">
        <v>69862</v>
      </c>
      <c r="R116" s="39" t="s">
        <v>690</v>
      </c>
      <c r="S116" s="16">
        <f t="shared" si="10"/>
        <v>5567737</v>
      </c>
      <c r="T116" s="16">
        <f t="shared" si="11"/>
        <v>8628732.629999999</v>
      </c>
      <c r="U116" s="16">
        <f t="shared" si="12"/>
        <v>8228666.6228</v>
      </c>
      <c r="V116" s="16">
        <f t="shared" si="13"/>
        <v>400066.00719999894</v>
      </c>
      <c r="W116" s="16">
        <f t="shared" si="14"/>
        <v>51271011</v>
      </c>
      <c r="X116" s="17">
        <f t="shared" si="15"/>
        <v>0.0018643478670627345</v>
      </c>
      <c r="Y116" s="16">
        <f t="shared" si="16"/>
        <v>745.8622072076226</v>
      </c>
      <c r="Z116" s="18">
        <f t="shared" si="17"/>
        <v>399320.14499279135</v>
      </c>
      <c r="AA116" s="16">
        <f t="shared" si="18"/>
        <v>2661675.485007209</v>
      </c>
      <c r="AB116" s="16">
        <f t="shared" si="19"/>
        <v>22180.62904172674</v>
      </c>
    </row>
    <row r="117" spans="1:28" ht="12.75" customHeight="1">
      <c r="A117" s="38">
        <v>4286</v>
      </c>
      <c r="B117" s="39" t="s">
        <v>363</v>
      </c>
      <c r="C117" s="38">
        <v>1</v>
      </c>
      <c r="D117" s="38">
        <v>198598390</v>
      </c>
      <c r="E117" s="38">
        <v>9649504</v>
      </c>
      <c r="F117" s="38">
        <v>9837083</v>
      </c>
      <c r="G117" s="38">
        <v>5814953</v>
      </c>
      <c r="H117" s="38">
        <v>5756297</v>
      </c>
      <c r="I117" s="38">
        <v>2367829</v>
      </c>
      <c r="J117" s="40">
        <v>3838674.89</v>
      </c>
      <c r="K117" s="40">
        <v>6854691.25</v>
      </c>
      <c r="L117" s="40">
        <v>0</v>
      </c>
      <c r="M117" s="40">
        <v>5111320.6112</v>
      </c>
      <c r="N117" s="40">
        <v>0</v>
      </c>
      <c r="O117" s="40">
        <v>-5777883.2</v>
      </c>
      <c r="P117" s="39" t="s">
        <v>364</v>
      </c>
      <c r="Q117" s="38">
        <v>69920</v>
      </c>
      <c r="R117" s="39" t="s">
        <v>695</v>
      </c>
      <c r="S117" s="16">
        <f t="shared" si="10"/>
        <v>17832286</v>
      </c>
      <c r="T117" s="16">
        <f t="shared" si="11"/>
        <v>23610169.2</v>
      </c>
      <c r="U117" s="16">
        <f t="shared" si="12"/>
        <v>15804686.751200002</v>
      </c>
      <c r="V117" s="16">
        <f t="shared" si="13"/>
        <v>7805482.448799998</v>
      </c>
      <c r="W117" s="16">
        <f t="shared" si="14"/>
        <v>214191770</v>
      </c>
      <c r="X117" s="17">
        <f t="shared" si="15"/>
        <v>4.668713461773065E-09</v>
      </c>
      <c r="Y117" s="16">
        <f t="shared" si="16"/>
        <v>0.036441560984345936</v>
      </c>
      <c r="Z117" s="18">
        <f t="shared" si="17"/>
        <v>7805482.412358437</v>
      </c>
      <c r="AA117" s="16">
        <f t="shared" si="18"/>
        <v>0</v>
      </c>
      <c r="AB117" s="16">
        <f t="shared" si="19"/>
        <v>0</v>
      </c>
    </row>
    <row r="118" spans="1:28" ht="12.75" customHeight="1">
      <c r="A118" s="38">
        <v>4287</v>
      </c>
      <c r="B118" s="39" t="s">
        <v>467</v>
      </c>
      <c r="C118" s="38">
        <v>0</v>
      </c>
      <c r="D118" s="38">
        <v>74351112</v>
      </c>
      <c r="E118" s="38">
        <v>16283898</v>
      </c>
      <c r="F118" s="38">
        <v>3537990</v>
      </c>
      <c r="G118" s="38">
        <v>5184901</v>
      </c>
      <c r="H118" s="38">
        <v>4535698</v>
      </c>
      <c r="I118" s="38">
        <v>5517038</v>
      </c>
      <c r="J118" s="40">
        <v>3497811</v>
      </c>
      <c r="K118" s="40">
        <v>8848067</v>
      </c>
      <c r="L118" s="40">
        <v>0</v>
      </c>
      <c r="M118" s="40">
        <v>2463279.246</v>
      </c>
      <c r="N118" s="40">
        <v>0</v>
      </c>
      <c r="O118" s="40">
        <v>-1824126.05</v>
      </c>
      <c r="P118" s="39" t="s">
        <v>468</v>
      </c>
      <c r="Q118" s="38">
        <v>71028</v>
      </c>
      <c r="R118" s="39" t="s">
        <v>696</v>
      </c>
      <c r="S118" s="16">
        <f t="shared" si="10"/>
        <v>26985837</v>
      </c>
      <c r="T118" s="16">
        <f t="shared" si="11"/>
        <v>28809963.05</v>
      </c>
      <c r="U118" s="16">
        <f t="shared" si="12"/>
        <v>14809157.246</v>
      </c>
      <c r="V118" s="16">
        <f t="shared" si="13"/>
        <v>14000805.804000001</v>
      </c>
      <c r="W118" s="16">
        <f t="shared" si="14"/>
        <v>82424800</v>
      </c>
      <c r="X118" s="17">
        <f t="shared" si="15"/>
        <v>0</v>
      </c>
      <c r="Y118" s="16">
        <f t="shared" si="16"/>
        <v>0</v>
      </c>
      <c r="Z118" s="18">
        <f t="shared" si="17"/>
        <v>14000805.804000001</v>
      </c>
      <c r="AA118" s="16">
        <f t="shared" si="18"/>
        <v>0</v>
      </c>
      <c r="AB118" s="16">
        <f t="shared" si="19"/>
        <v>0</v>
      </c>
    </row>
    <row r="119" spans="1:28" ht="12.75" customHeight="1">
      <c r="A119" s="38">
        <v>4288</v>
      </c>
      <c r="B119" s="39" t="s">
        <v>473</v>
      </c>
      <c r="C119" s="41"/>
      <c r="D119" s="38">
        <v>42747727</v>
      </c>
      <c r="E119" s="38">
        <v>2758877</v>
      </c>
      <c r="F119" s="38">
        <v>4459158</v>
      </c>
      <c r="G119" s="38">
        <v>405664</v>
      </c>
      <c r="H119" s="38">
        <v>1440527</v>
      </c>
      <c r="I119" s="38">
        <v>1398893</v>
      </c>
      <c r="J119" s="40">
        <v>341608</v>
      </c>
      <c r="K119" s="40">
        <v>2268978.4183</v>
      </c>
      <c r="L119" s="40">
        <v>0</v>
      </c>
      <c r="M119" s="40">
        <v>1161035.9808</v>
      </c>
      <c r="N119" s="40">
        <v>0</v>
      </c>
      <c r="O119" s="40">
        <v>-2256196.59</v>
      </c>
      <c r="P119" s="39" t="s">
        <v>474</v>
      </c>
      <c r="Q119" s="38">
        <v>71434</v>
      </c>
      <c r="R119" s="39" t="s">
        <v>697</v>
      </c>
      <c r="S119" s="16">
        <f t="shared" si="10"/>
        <v>4563434</v>
      </c>
      <c r="T119" s="16">
        <f t="shared" si="11"/>
        <v>6819630.59</v>
      </c>
      <c r="U119" s="16">
        <f t="shared" si="12"/>
        <v>3771622.3991</v>
      </c>
      <c r="V119" s="16">
        <f t="shared" si="13"/>
        <v>3048008.1909</v>
      </c>
      <c r="W119" s="16">
        <f t="shared" si="14"/>
        <v>48647412</v>
      </c>
      <c r="X119" s="17">
        <f t="shared" si="15"/>
        <v>0</v>
      </c>
      <c r="Y119" s="16">
        <f t="shared" si="16"/>
        <v>0</v>
      </c>
      <c r="Z119" s="18">
        <f t="shared" si="17"/>
        <v>3048008.1909</v>
      </c>
      <c r="AA119" s="16">
        <f t="shared" si="18"/>
        <v>0</v>
      </c>
      <c r="AB119" s="16">
        <f t="shared" si="19"/>
        <v>0</v>
      </c>
    </row>
    <row r="120" spans="1:28" ht="12.75" customHeight="1">
      <c r="A120" s="38">
        <v>4282</v>
      </c>
      <c r="B120" s="39" t="s">
        <v>118</v>
      </c>
      <c r="C120" s="48"/>
      <c r="D120" s="38">
        <v>100403529</v>
      </c>
      <c r="E120" s="38">
        <v>2749233</v>
      </c>
      <c r="F120" s="38">
        <v>2076755</v>
      </c>
      <c r="G120" s="38">
        <v>-190415</v>
      </c>
      <c r="H120" s="38">
        <v>1971242</v>
      </c>
      <c r="I120" s="38">
        <v>-371046</v>
      </c>
      <c r="J120" s="40">
        <v>1048388</v>
      </c>
      <c r="K120" s="40">
        <v>3190438</v>
      </c>
      <c r="L120" s="40">
        <v>0</v>
      </c>
      <c r="M120" s="40">
        <v>829764.625</v>
      </c>
      <c r="N120" s="40">
        <v>0</v>
      </c>
      <c r="O120" s="40">
        <v>-6819990.67</v>
      </c>
      <c r="P120" s="39" t="s">
        <v>119</v>
      </c>
      <c r="Q120" s="38">
        <v>69748</v>
      </c>
      <c r="R120" s="39" t="s">
        <v>691</v>
      </c>
      <c r="S120" s="16">
        <f t="shared" si="10"/>
        <v>2187772</v>
      </c>
      <c r="T120" s="16">
        <f t="shared" si="11"/>
        <v>9007762.67</v>
      </c>
      <c r="U120" s="16">
        <f t="shared" si="12"/>
        <v>5068590.625</v>
      </c>
      <c r="V120" s="16">
        <f t="shared" si="13"/>
        <v>3939172.045</v>
      </c>
      <c r="W120" s="16">
        <f t="shared" si="14"/>
        <v>104451526</v>
      </c>
      <c r="X120" s="17">
        <f t="shared" si="15"/>
        <v>0</v>
      </c>
      <c r="Y120" s="16">
        <f t="shared" si="16"/>
        <v>0</v>
      </c>
      <c r="Z120" s="18">
        <f t="shared" si="17"/>
        <v>3939172.045</v>
      </c>
      <c r="AA120" s="16">
        <f t="shared" si="18"/>
        <v>2880818.625</v>
      </c>
      <c r="AB120" s="16">
        <f t="shared" si="19"/>
        <v>24006.821874999998</v>
      </c>
    </row>
    <row r="121" spans="1:28" ht="12.75" customHeight="1">
      <c r="A121" s="38">
        <v>4368</v>
      </c>
      <c r="B121" s="39" t="s">
        <v>268</v>
      </c>
      <c r="C121" s="38">
        <v>0</v>
      </c>
      <c r="D121" s="38">
        <v>30742277</v>
      </c>
      <c r="E121" s="38">
        <v>2137048</v>
      </c>
      <c r="F121" s="38">
        <v>2711580</v>
      </c>
      <c r="G121" s="38">
        <v>2244902</v>
      </c>
      <c r="H121" s="38">
        <v>1356638</v>
      </c>
      <c r="I121" s="38">
        <v>1927970</v>
      </c>
      <c r="J121" s="40">
        <v>739651</v>
      </c>
      <c r="K121" s="40">
        <v>1130529.98</v>
      </c>
      <c r="L121" s="40">
        <v>0</v>
      </c>
      <c r="M121" s="40">
        <v>883077.0075</v>
      </c>
      <c r="N121" s="40">
        <v>0</v>
      </c>
      <c r="O121" s="40">
        <v>-1059837.19</v>
      </c>
      <c r="P121" s="39" t="s">
        <v>269</v>
      </c>
      <c r="Q121" s="38">
        <v>69924</v>
      </c>
      <c r="R121" s="39" t="s">
        <v>699</v>
      </c>
      <c r="S121" s="16">
        <f t="shared" si="10"/>
        <v>6309920</v>
      </c>
      <c r="T121" s="16">
        <f t="shared" si="11"/>
        <v>7369757.1899999995</v>
      </c>
      <c r="U121" s="16">
        <f t="shared" si="12"/>
        <v>2753257.9875</v>
      </c>
      <c r="V121" s="16">
        <f t="shared" si="13"/>
        <v>4616499.2025</v>
      </c>
      <c r="W121" s="16">
        <f t="shared" si="14"/>
        <v>34810495</v>
      </c>
      <c r="X121" s="17">
        <f t="shared" si="15"/>
        <v>0</v>
      </c>
      <c r="Y121" s="16">
        <f t="shared" si="16"/>
        <v>0</v>
      </c>
      <c r="Z121" s="18">
        <f t="shared" si="17"/>
        <v>4616499.2025</v>
      </c>
      <c r="AA121" s="16">
        <f t="shared" si="18"/>
        <v>0</v>
      </c>
      <c r="AB121" s="16">
        <f t="shared" si="19"/>
        <v>0</v>
      </c>
    </row>
    <row r="122" spans="1:28" ht="12.75" customHeight="1">
      <c r="A122" s="38">
        <v>4369</v>
      </c>
      <c r="B122" s="39" t="s">
        <v>353</v>
      </c>
      <c r="C122" s="38">
        <v>1040239</v>
      </c>
      <c r="D122" s="38">
        <v>2842638</v>
      </c>
      <c r="E122" s="38">
        <v>0</v>
      </c>
      <c r="F122" s="38">
        <v>58588</v>
      </c>
      <c r="G122" s="38">
        <v>0</v>
      </c>
      <c r="H122" s="38">
        <v>93591</v>
      </c>
      <c r="I122" s="38">
        <v>233997</v>
      </c>
      <c r="J122" s="40">
        <v>121435</v>
      </c>
      <c r="K122" s="40">
        <v>421480</v>
      </c>
      <c r="L122" s="40">
        <v>0</v>
      </c>
      <c r="M122" s="40">
        <v>57566.3044</v>
      </c>
      <c r="N122" s="40">
        <v>0</v>
      </c>
      <c r="O122" s="41"/>
      <c r="P122" s="39" t="s">
        <v>354</v>
      </c>
      <c r="Q122" s="38">
        <v>70160</v>
      </c>
      <c r="R122" s="39" t="s">
        <v>700</v>
      </c>
      <c r="S122" s="16">
        <f t="shared" si="10"/>
        <v>233997</v>
      </c>
      <c r="T122" s="16">
        <f t="shared" si="11"/>
        <v>233997</v>
      </c>
      <c r="U122" s="16">
        <f t="shared" si="12"/>
        <v>600481.3044</v>
      </c>
      <c r="V122" s="16">
        <f t="shared" si="13"/>
        <v>0</v>
      </c>
      <c r="W122" s="16">
        <f t="shared" si="14"/>
        <v>2994817</v>
      </c>
      <c r="X122" s="17">
        <f t="shared" si="15"/>
        <v>0.3473464321860067</v>
      </c>
      <c r="Y122" s="16">
        <f t="shared" si="16"/>
        <v>0</v>
      </c>
      <c r="Z122" s="18">
        <f t="shared" si="17"/>
        <v>0</v>
      </c>
      <c r="AA122" s="16">
        <f t="shared" si="18"/>
        <v>0</v>
      </c>
      <c r="AB122" s="16">
        <f t="shared" si="19"/>
        <v>0</v>
      </c>
    </row>
    <row r="123" spans="1:28" ht="12.75" customHeight="1">
      <c r="A123" s="38">
        <v>4370</v>
      </c>
      <c r="B123" s="39" t="s">
        <v>156</v>
      </c>
      <c r="C123" s="41"/>
      <c r="D123" s="38">
        <v>2669307</v>
      </c>
      <c r="E123" s="38">
        <v>64809</v>
      </c>
      <c r="F123" s="38">
        <v>281540</v>
      </c>
      <c r="G123" s="38">
        <v>26488</v>
      </c>
      <c r="H123" s="38">
        <v>122157</v>
      </c>
      <c r="I123" s="38">
        <v>565629</v>
      </c>
      <c r="J123" s="40">
        <v>649.63</v>
      </c>
      <c r="K123" s="40">
        <v>553705.64</v>
      </c>
      <c r="L123" s="40">
        <v>0</v>
      </c>
      <c r="M123" s="40">
        <v>88006.5856</v>
      </c>
      <c r="N123" s="40">
        <v>0</v>
      </c>
      <c r="O123" s="41"/>
      <c r="P123" s="39" t="s">
        <v>157</v>
      </c>
      <c r="Q123" s="38">
        <v>71259</v>
      </c>
      <c r="R123" s="39" t="s">
        <v>701</v>
      </c>
      <c r="S123" s="16">
        <f t="shared" si="10"/>
        <v>656926</v>
      </c>
      <c r="T123" s="16">
        <f t="shared" si="11"/>
        <v>656926</v>
      </c>
      <c r="U123" s="16">
        <f t="shared" si="12"/>
        <v>642361.8556</v>
      </c>
      <c r="V123" s="16">
        <f t="shared" si="13"/>
        <v>14564.14439999999</v>
      </c>
      <c r="W123" s="16">
        <f t="shared" si="14"/>
        <v>3073004</v>
      </c>
      <c r="X123" s="17">
        <f t="shared" si="15"/>
        <v>0</v>
      </c>
      <c r="Y123" s="16">
        <f t="shared" si="16"/>
        <v>0</v>
      </c>
      <c r="Z123" s="18">
        <f t="shared" si="17"/>
        <v>14564.14439999999</v>
      </c>
      <c r="AA123" s="16">
        <f t="shared" si="18"/>
        <v>0</v>
      </c>
      <c r="AB123" s="16">
        <f t="shared" si="19"/>
        <v>0</v>
      </c>
    </row>
    <row r="124" spans="1:28" ht="12.75" customHeight="1">
      <c r="A124" s="38">
        <v>4371</v>
      </c>
      <c r="B124" s="39" t="s">
        <v>234</v>
      </c>
      <c r="C124" s="38">
        <v>2988</v>
      </c>
      <c r="D124" s="38">
        <v>869726</v>
      </c>
      <c r="E124" s="38">
        <v>21816</v>
      </c>
      <c r="F124" s="38">
        <v>25967</v>
      </c>
      <c r="G124" s="38">
        <v>18534</v>
      </c>
      <c r="H124" s="38">
        <v>20110</v>
      </c>
      <c r="I124" s="38">
        <v>11109</v>
      </c>
      <c r="J124" s="40">
        <v>34120</v>
      </c>
      <c r="K124" s="40">
        <v>27085.76</v>
      </c>
      <c r="L124" s="40">
        <v>0</v>
      </c>
      <c r="M124" s="40">
        <v>0</v>
      </c>
      <c r="N124" s="40">
        <v>0</v>
      </c>
      <c r="O124" s="41"/>
      <c r="P124" s="39" t="s">
        <v>235</v>
      </c>
      <c r="Q124" s="38">
        <v>70495</v>
      </c>
      <c r="R124" s="39" t="s">
        <v>702</v>
      </c>
      <c r="S124" s="16">
        <f t="shared" si="10"/>
        <v>51459</v>
      </c>
      <c r="T124" s="16">
        <f t="shared" si="11"/>
        <v>51459</v>
      </c>
      <c r="U124" s="16">
        <f t="shared" si="12"/>
        <v>61205.759999999995</v>
      </c>
      <c r="V124" s="16">
        <f t="shared" si="13"/>
        <v>0</v>
      </c>
      <c r="W124" s="16">
        <f t="shared" si="14"/>
        <v>915803</v>
      </c>
      <c r="X124" s="17">
        <f t="shared" si="15"/>
        <v>0.0032627104300815787</v>
      </c>
      <c r="Y124" s="16">
        <f t="shared" si="16"/>
        <v>0</v>
      </c>
      <c r="Z124" s="18">
        <f t="shared" si="17"/>
        <v>0</v>
      </c>
      <c r="AA124" s="16">
        <f t="shared" si="18"/>
        <v>0</v>
      </c>
      <c r="AB124" s="16">
        <f t="shared" si="19"/>
        <v>0</v>
      </c>
    </row>
    <row r="125" spans="1:28" ht="12.75" customHeight="1">
      <c r="A125" s="38">
        <v>4373</v>
      </c>
      <c r="B125" s="39" t="s">
        <v>333</v>
      </c>
      <c r="C125" s="38">
        <v>6174</v>
      </c>
      <c r="D125" s="38">
        <v>541015</v>
      </c>
      <c r="E125" s="38">
        <v>2472</v>
      </c>
      <c r="F125" s="38">
        <v>55873</v>
      </c>
      <c r="G125" s="38">
        <v>2409</v>
      </c>
      <c r="H125" s="38">
        <v>5969</v>
      </c>
      <c r="I125" s="38">
        <v>219352</v>
      </c>
      <c r="J125" s="40">
        <v>92</v>
      </c>
      <c r="K125" s="40">
        <v>15882</v>
      </c>
      <c r="L125" s="40">
        <v>0</v>
      </c>
      <c r="M125" s="40">
        <v>16572.75</v>
      </c>
      <c r="N125" s="40">
        <v>0</v>
      </c>
      <c r="O125" s="41"/>
      <c r="P125" s="39" t="s">
        <v>334</v>
      </c>
      <c r="Q125" s="38">
        <v>71319</v>
      </c>
      <c r="R125" s="39" t="s">
        <v>703</v>
      </c>
      <c r="S125" s="16">
        <f t="shared" si="10"/>
        <v>224233</v>
      </c>
      <c r="T125" s="16">
        <f t="shared" si="11"/>
        <v>224233</v>
      </c>
      <c r="U125" s="16">
        <f t="shared" si="12"/>
        <v>32546.75</v>
      </c>
      <c r="V125" s="16">
        <f t="shared" si="13"/>
        <v>191686.25</v>
      </c>
      <c r="W125" s="16">
        <f t="shared" si="14"/>
        <v>602857</v>
      </c>
      <c r="X125" s="17">
        <f t="shared" si="15"/>
        <v>0.010241234654321009</v>
      </c>
      <c r="Y125" s="16">
        <f t="shared" si="16"/>
        <v>1963.1038662568405</v>
      </c>
      <c r="Z125" s="18">
        <f t="shared" si="17"/>
        <v>189723.14613374317</v>
      </c>
      <c r="AA125" s="16">
        <f t="shared" si="18"/>
        <v>0</v>
      </c>
      <c r="AB125" s="16">
        <f t="shared" si="19"/>
        <v>0</v>
      </c>
    </row>
    <row r="126" spans="1:28" ht="12.75" customHeight="1">
      <c r="A126" s="38">
        <v>4374</v>
      </c>
      <c r="B126" s="39" t="s">
        <v>276</v>
      </c>
      <c r="C126" s="41"/>
      <c r="D126" s="38">
        <v>3597785</v>
      </c>
      <c r="E126" s="38">
        <v>29532</v>
      </c>
      <c r="F126" s="38">
        <v>150246</v>
      </c>
      <c r="G126" s="38">
        <v>-32399</v>
      </c>
      <c r="H126" s="38">
        <v>141153</v>
      </c>
      <c r="I126" s="38">
        <v>260440</v>
      </c>
      <c r="J126" s="40">
        <v>5972.76</v>
      </c>
      <c r="K126" s="40">
        <v>4487</v>
      </c>
      <c r="L126" s="40">
        <v>0</v>
      </c>
      <c r="M126" s="40">
        <v>23110</v>
      </c>
      <c r="N126" s="40">
        <v>0</v>
      </c>
      <c r="O126" s="40">
        <v>-227222.99</v>
      </c>
      <c r="P126" s="39" t="s">
        <v>277</v>
      </c>
      <c r="Q126" s="38">
        <v>70784</v>
      </c>
      <c r="R126" s="39" t="s">
        <v>704</v>
      </c>
      <c r="S126" s="16">
        <f t="shared" si="10"/>
        <v>257573</v>
      </c>
      <c r="T126" s="16">
        <f t="shared" si="11"/>
        <v>484795.99</v>
      </c>
      <c r="U126" s="16">
        <f t="shared" si="12"/>
        <v>33569.76</v>
      </c>
      <c r="V126" s="16">
        <f t="shared" si="13"/>
        <v>451226.23</v>
      </c>
      <c r="W126" s="16">
        <f t="shared" si="14"/>
        <v>3889184</v>
      </c>
      <c r="X126" s="17">
        <f t="shared" si="15"/>
        <v>0</v>
      </c>
      <c r="Y126" s="16">
        <f t="shared" si="16"/>
        <v>0</v>
      </c>
      <c r="Z126" s="18">
        <f t="shared" si="17"/>
        <v>451226.23</v>
      </c>
      <c r="AA126" s="16">
        <f t="shared" si="18"/>
        <v>0</v>
      </c>
      <c r="AB126" s="16">
        <f t="shared" si="19"/>
        <v>0</v>
      </c>
    </row>
    <row r="127" spans="1:28" ht="12.75" customHeight="1">
      <c r="A127" s="38">
        <v>4376</v>
      </c>
      <c r="B127" s="39" t="s">
        <v>481</v>
      </c>
      <c r="C127" s="38">
        <v>0</v>
      </c>
      <c r="D127" s="38">
        <v>1003155</v>
      </c>
      <c r="E127" s="38">
        <v>3994</v>
      </c>
      <c r="F127" s="38">
        <v>33561</v>
      </c>
      <c r="G127" s="38">
        <v>-21490</v>
      </c>
      <c r="H127" s="38">
        <v>0</v>
      </c>
      <c r="I127" s="38">
        <v>433120</v>
      </c>
      <c r="J127" s="40">
        <v>45748.43</v>
      </c>
      <c r="K127" s="40">
        <v>121206.25</v>
      </c>
      <c r="L127" s="40">
        <v>0</v>
      </c>
      <c r="M127" s="40">
        <v>15566.7368</v>
      </c>
      <c r="N127" s="40">
        <v>0</v>
      </c>
      <c r="O127" s="40">
        <v>-41768.91</v>
      </c>
      <c r="P127" s="39" t="s">
        <v>482</v>
      </c>
      <c r="Q127" s="38">
        <v>72359</v>
      </c>
      <c r="R127" s="39" t="s">
        <v>705</v>
      </c>
      <c r="S127" s="16">
        <f t="shared" si="10"/>
        <v>415624</v>
      </c>
      <c r="T127" s="16">
        <f t="shared" si="11"/>
        <v>457392.91000000003</v>
      </c>
      <c r="U127" s="16">
        <f t="shared" si="12"/>
        <v>182521.4168</v>
      </c>
      <c r="V127" s="16">
        <f t="shared" si="13"/>
        <v>274871.4932</v>
      </c>
      <c r="W127" s="16">
        <f t="shared" si="14"/>
        <v>1036716</v>
      </c>
      <c r="X127" s="17">
        <f t="shared" si="15"/>
        <v>0</v>
      </c>
      <c r="Y127" s="16">
        <f t="shared" si="16"/>
        <v>0</v>
      </c>
      <c r="Z127" s="18">
        <f t="shared" si="17"/>
        <v>274871.4932</v>
      </c>
      <c r="AA127" s="16">
        <f t="shared" si="18"/>
        <v>0</v>
      </c>
      <c r="AB127" s="16">
        <f t="shared" si="19"/>
        <v>0</v>
      </c>
    </row>
    <row r="128" spans="1:28" ht="12.75" customHeight="1">
      <c r="A128" s="38">
        <v>4377</v>
      </c>
      <c r="B128" s="39" t="s">
        <v>533</v>
      </c>
      <c r="C128" s="41"/>
      <c r="D128" s="38">
        <v>424616</v>
      </c>
      <c r="E128" s="38">
        <v>35882</v>
      </c>
      <c r="F128" s="38">
        <v>14756</v>
      </c>
      <c r="G128" s="38">
        <v>6109</v>
      </c>
      <c r="H128" s="38">
        <v>7561</v>
      </c>
      <c r="I128" s="38">
        <v>260548</v>
      </c>
      <c r="J128" s="40">
        <v>1620</v>
      </c>
      <c r="K128" s="40">
        <v>7368</v>
      </c>
      <c r="L128" s="40">
        <v>0</v>
      </c>
      <c r="M128" s="40">
        <v>9385.7264</v>
      </c>
      <c r="N128" s="40">
        <v>0</v>
      </c>
      <c r="O128" s="41"/>
      <c r="P128" s="39" t="s">
        <v>534</v>
      </c>
      <c r="Q128" s="38">
        <v>70640</v>
      </c>
      <c r="R128" s="39" t="s">
        <v>706</v>
      </c>
      <c r="S128" s="16">
        <f t="shared" si="10"/>
        <v>302539</v>
      </c>
      <c r="T128" s="16">
        <f t="shared" si="11"/>
        <v>302539</v>
      </c>
      <c r="U128" s="16">
        <f t="shared" si="12"/>
        <v>18373.7264</v>
      </c>
      <c r="V128" s="16">
        <f t="shared" si="13"/>
        <v>284165.2736</v>
      </c>
      <c r="W128" s="16">
        <f t="shared" si="14"/>
        <v>446933</v>
      </c>
      <c r="X128" s="17">
        <f t="shared" si="15"/>
        <v>0</v>
      </c>
      <c r="Y128" s="16">
        <f t="shared" si="16"/>
        <v>0</v>
      </c>
      <c r="Z128" s="18">
        <f t="shared" si="17"/>
        <v>284165.2736</v>
      </c>
      <c r="AA128" s="16">
        <f t="shared" si="18"/>
        <v>0</v>
      </c>
      <c r="AB128" s="16">
        <f t="shared" si="19"/>
        <v>0</v>
      </c>
    </row>
    <row r="129" spans="1:28" ht="12.75" customHeight="1">
      <c r="A129" s="38">
        <v>4378</v>
      </c>
      <c r="B129" s="39" t="s">
        <v>112</v>
      </c>
      <c r="C129" s="38">
        <v>0</v>
      </c>
      <c r="D129" s="38">
        <v>16140692</v>
      </c>
      <c r="E129" s="38">
        <v>251703</v>
      </c>
      <c r="F129" s="38">
        <v>786418</v>
      </c>
      <c r="G129" s="38">
        <v>250293</v>
      </c>
      <c r="H129" s="38">
        <v>929403</v>
      </c>
      <c r="I129" s="38">
        <v>458122</v>
      </c>
      <c r="J129" s="40">
        <v>7685</v>
      </c>
      <c r="K129" s="40">
        <v>46282</v>
      </c>
      <c r="L129" s="40">
        <v>0</v>
      </c>
      <c r="M129" s="40">
        <v>35742.1808</v>
      </c>
      <c r="N129" s="40">
        <v>0</v>
      </c>
      <c r="O129" s="40">
        <v>-1042288.62</v>
      </c>
      <c r="P129" s="39" t="s">
        <v>113</v>
      </c>
      <c r="Q129" s="38">
        <v>70703</v>
      </c>
      <c r="R129" s="39" t="s">
        <v>707</v>
      </c>
      <c r="S129" s="16">
        <f t="shared" si="10"/>
        <v>960118</v>
      </c>
      <c r="T129" s="16">
        <f t="shared" si="11"/>
        <v>2002406.62</v>
      </c>
      <c r="U129" s="16">
        <f t="shared" si="12"/>
        <v>89709.1808</v>
      </c>
      <c r="V129" s="16">
        <f t="shared" si="13"/>
        <v>1912697.4392000001</v>
      </c>
      <c r="W129" s="16">
        <f t="shared" si="14"/>
        <v>17856513</v>
      </c>
      <c r="X129" s="17">
        <f t="shared" si="15"/>
        <v>0</v>
      </c>
      <c r="Y129" s="16">
        <f t="shared" si="16"/>
        <v>0</v>
      </c>
      <c r="Z129" s="18">
        <f t="shared" si="17"/>
        <v>1912697.4392000001</v>
      </c>
      <c r="AA129" s="16">
        <f t="shared" si="18"/>
        <v>0</v>
      </c>
      <c r="AB129" s="16">
        <f t="shared" si="19"/>
        <v>0</v>
      </c>
    </row>
    <row r="130" spans="1:28" ht="12.75" customHeight="1">
      <c r="A130" s="38">
        <v>4379</v>
      </c>
      <c r="B130" s="39" t="s">
        <v>307</v>
      </c>
      <c r="C130" s="38">
        <v>169793</v>
      </c>
      <c r="D130" s="38">
        <v>8546014</v>
      </c>
      <c r="E130" s="38">
        <v>110264</v>
      </c>
      <c r="F130" s="38">
        <v>627993</v>
      </c>
      <c r="G130" s="38">
        <v>1780656</v>
      </c>
      <c r="H130" s="38">
        <v>715370</v>
      </c>
      <c r="I130" s="38">
        <v>-338702</v>
      </c>
      <c r="J130" s="40">
        <v>375268</v>
      </c>
      <c r="K130" s="40">
        <v>368265</v>
      </c>
      <c r="L130" s="40">
        <v>0</v>
      </c>
      <c r="M130" s="40">
        <v>109956.46</v>
      </c>
      <c r="N130" s="40">
        <v>0</v>
      </c>
      <c r="O130" s="40">
        <v>-530022.67</v>
      </c>
      <c r="P130" s="39" t="s">
        <v>308</v>
      </c>
      <c r="Q130" s="38">
        <v>71762</v>
      </c>
      <c r="R130" s="39" t="s">
        <v>708</v>
      </c>
      <c r="S130" s="16">
        <f aca="true" t="shared" si="20" ref="S130:S193">I130+E130+G130</f>
        <v>1552218</v>
      </c>
      <c r="T130" s="16">
        <f aca="true" t="shared" si="21" ref="T130:T193">S130+O130*-1</f>
        <v>2082240.67</v>
      </c>
      <c r="U130" s="16">
        <f aca="true" t="shared" si="22" ref="U130:U193">N130+M130+L130+K130+J130</f>
        <v>853489.46</v>
      </c>
      <c r="V130" s="16">
        <f aca="true" t="shared" si="23" ref="V130:V193">IF(T130-U130&lt;0,0,T130-U130)</f>
        <v>1228751.21</v>
      </c>
      <c r="W130" s="16">
        <f aca="true" t="shared" si="24" ref="W130:W193">D130+F130+H130</f>
        <v>9889377</v>
      </c>
      <c r="X130" s="17">
        <f aca="true" t="shared" si="25" ref="X130:X193">IF(W130=0,0,C130/W130)</f>
        <v>0.017169231186150553</v>
      </c>
      <c r="Y130" s="16">
        <f aca="true" t="shared" si="26" ref="Y130:Y193">V130*X130</f>
        <v>21096.713594752226</v>
      </c>
      <c r="Z130" s="18">
        <f aca="true" t="shared" si="27" ref="Z130:Z193">V130-Y130</f>
        <v>1207654.4964052478</v>
      </c>
      <c r="AA130" s="16">
        <f aca="true" t="shared" si="28" ref="AA130:AA193">IF(IF(MID(P130,3,2)="01",O130*-1,O130*-1-Z130)&lt;0,0,IF(MID(P130,3,2)="01",O130*-1,O130*-1-Z130))</f>
        <v>0</v>
      </c>
      <c r="AB130" s="16">
        <f aca="true" t="shared" si="29" ref="AB130:AB193">AA130*0.02*5/12</f>
        <v>0</v>
      </c>
    </row>
    <row r="131" spans="1:28" ht="12.75" customHeight="1">
      <c r="A131" s="38">
        <v>4380</v>
      </c>
      <c r="B131" s="39" t="s">
        <v>491</v>
      </c>
      <c r="C131" s="41"/>
      <c r="D131" s="38">
        <v>742889</v>
      </c>
      <c r="E131" s="38">
        <v>57246</v>
      </c>
      <c r="F131" s="38">
        <v>58932</v>
      </c>
      <c r="G131" s="38">
        <v>18174</v>
      </c>
      <c r="H131" s="38">
        <v>6223</v>
      </c>
      <c r="I131" s="38">
        <v>198001</v>
      </c>
      <c r="J131" s="40">
        <v>11571</v>
      </c>
      <c r="K131" s="40">
        <v>169000</v>
      </c>
      <c r="L131" s="40">
        <v>0</v>
      </c>
      <c r="M131" s="40">
        <v>17060.5744</v>
      </c>
      <c r="N131" s="40">
        <v>0</v>
      </c>
      <c r="O131" s="41"/>
      <c r="P131" s="39" t="s">
        <v>492</v>
      </c>
      <c r="Q131" s="38">
        <v>69872</v>
      </c>
      <c r="R131" s="39" t="s">
        <v>709</v>
      </c>
      <c r="S131" s="16">
        <f t="shared" si="20"/>
        <v>273421</v>
      </c>
      <c r="T131" s="16">
        <f t="shared" si="21"/>
        <v>273421</v>
      </c>
      <c r="U131" s="16">
        <f t="shared" si="22"/>
        <v>197631.5744</v>
      </c>
      <c r="V131" s="16">
        <f t="shared" si="23"/>
        <v>75789.42559999999</v>
      </c>
      <c r="W131" s="16">
        <f t="shared" si="24"/>
        <v>808044</v>
      </c>
      <c r="X131" s="17">
        <f t="shared" si="25"/>
        <v>0</v>
      </c>
      <c r="Y131" s="16">
        <f t="shared" si="26"/>
        <v>0</v>
      </c>
      <c r="Z131" s="18">
        <f t="shared" si="27"/>
        <v>75789.42559999999</v>
      </c>
      <c r="AA131" s="16">
        <f t="shared" si="28"/>
        <v>0</v>
      </c>
      <c r="AB131" s="16">
        <f t="shared" si="29"/>
        <v>0</v>
      </c>
    </row>
    <row r="132" spans="1:28" ht="12.75" customHeight="1">
      <c r="A132" s="38">
        <v>4381</v>
      </c>
      <c r="B132" s="39" t="s">
        <v>158</v>
      </c>
      <c r="C132" s="38">
        <v>0</v>
      </c>
      <c r="D132" s="38">
        <v>11775504</v>
      </c>
      <c r="E132" s="38">
        <v>513767</v>
      </c>
      <c r="F132" s="38">
        <v>778586</v>
      </c>
      <c r="G132" s="38">
        <v>331076</v>
      </c>
      <c r="H132" s="38">
        <v>632193</v>
      </c>
      <c r="I132" s="38">
        <v>974287</v>
      </c>
      <c r="J132" s="40">
        <v>144944.91</v>
      </c>
      <c r="K132" s="40">
        <v>315187</v>
      </c>
      <c r="L132" s="40">
        <v>0</v>
      </c>
      <c r="M132" s="40">
        <v>429165.1084</v>
      </c>
      <c r="N132" s="40">
        <v>0</v>
      </c>
      <c r="O132" s="40">
        <v>-378242.53</v>
      </c>
      <c r="P132" s="39" t="s">
        <v>159</v>
      </c>
      <c r="Q132" s="38">
        <v>70065</v>
      </c>
      <c r="R132" s="39" t="s">
        <v>710</v>
      </c>
      <c r="S132" s="16">
        <f t="shared" si="20"/>
        <v>1819130</v>
      </c>
      <c r="T132" s="16">
        <f t="shared" si="21"/>
        <v>2197372.5300000003</v>
      </c>
      <c r="U132" s="16">
        <f t="shared" si="22"/>
        <v>889297.0184000001</v>
      </c>
      <c r="V132" s="16">
        <f t="shared" si="23"/>
        <v>1308075.5116000003</v>
      </c>
      <c r="W132" s="16">
        <f t="shared" si="24"/>
        <v>13186283</v>
      </c>
      <c r="X132" s="17">
        <f t="shared" si="25"/>
        <v>0</v>
      </c>
      <c r="Y132" s="16">
        <f t="shared" si="26"/>
        <v>0</v>
      </c>
      <c r="Z132" s="18">
        <f t="shared" si="27"/>
        <v>1308075.5116000003</v>
      </c>
      <c r="AA132" s="16">
        <f t="shared" si="28"/>
        <v>0</v>
      </c>
      <c r="AB132" s="16">
        <f t="shared" si="29"/>
        <v>0</v>
      </c>
    </row>
    <row r="133" spans="1:28" ht="12.75" customHeight="1">
      <c r="A133" s="38">
        <v>4386</v>
      </c>
      <c r="B133" s="39" t="s">
        <v>387</v>
      </c>
      <c r="C133" s="38">
        <v>18976</v>
      </c>
      <c r="D133" s="38">
        <v>1360058</v>
      </c>
      <c r="E133" s="38">
        <v>74387</v>
      </c>
      <c r="F133" s="38">
        <v>3701</v>
      </c>
      <c r="G133" s="38">
        <v>109766</v>
      </c>
      <c r="H133" s="38">
        <v>31527</v>
      </c>
      <c r="I133" s="38">
        <v>517220</v>
      </c>
      <c r="J133" s="41"/>
      <c r="K133" s="41"/>
      <c r="L133" s="41"/>
      <c r="M133" s="41"/>
      <c r="N133" s="41"/>
      <c r="O133" s="41"/>
      <c r="P133" s="39" t="s">
        <v>388</v>
      </c>
      <c r="Q133" s="38">
        <v>70335</v>
      </c>
      <c r="R133" s="39" t="s">
        <v>711</v>
      </c>
      <c r="S133" s="16">
        <f t="shared" si="20"/>
        <v>701373</v>
      </c>
      <c r="T133" s="16">
        <f t="shared" si="21"/>
        <v>701373</v>
      </c>
      <c r="U133" s="16">
        <f t="shared" si="22"/>
        <v>0</v>
      </c>
      <c r="V133" s="16">
        <f t="shared" si="23"/>
        <v>701373</v>
      </c>
      <c r="W133" s="16">
        <f t="shared" si="24"/>
        <v>1395286</v>
      </c>
      <c r="X133" s="17">
        <f t="shared" si="25"/>
        <v>0.013600079123563197</v>
      </c>
      <c r="Y133" s="16">
        <f t="shared" si="26"/>
        <v>9538.72829513089</v>
      </c>
      <c r="Z133" s="18">
        <f t="shared" si="27"/>
        <v>691834.2717048691</v>
      </c>
      <c r="AA133" s="16">
        <f t="shared" si="28"/>
        <v>0</v>
      </c>
      <c r="AB133" s="16">
        <f t="shared" si="29"/>
        <v>0</v>
      </c>
    </row>
    <row r="134" spans="1:28" ht="12.75" customHeight="1">
      <c r="A134" s="38">
        <v>4387</v>
      </c>
      <c r="B134" s="39" t="s">
        <v>525</v>
      </c>
      <c r="C134" s="38">
        <v>1537363</v>
      </c>
      <c r="D134" s="38">
        <v>11681366</v>
      </c>
      <c r="E134" s="38">
        <v>408327</v>
      </c>
      <c r="F134" s="38">
        <v>853814</v>
      </c>
      <c r="G134" s="38">
        <v>1374113</v>
      </c>
      <c r="H134" s="38">
        <v>835637</v>
      </c>
      <c r="I134" s="38">
        <v>712136</v>
      </c>
      <c r="J134" s="40">
        <v>3572.34</v>
      </c>
      <c r="K134" s="40">
        <v>397430.158</v>
      </c>
      <c r="L134" s="40">
        <v>0</v>
      </c>
      <c r="M134" s="40">
        <v>265094.072</v>
      </c>
      <c r="N134" s="40">
        <v>0</v>
      </c>
      <c r="O134" s="40">
        <v>-780495.24</v>
      </c>
      <c r="P134" s="39" t="s">
        <v>526</v>
      </c>
      <c r="Q134" s="38">
        <v>70308</v>
      </c>
      <c r="R134" s="39" t="s">
        <v>712</v>
      </c>
      <c r="S134" s="16">
        <f t="shared" si="20"/>
        <v>2494576</v>
      </c>
      <c r="T134" s="16">
        <f t="shared" si="21"/>
        <v>3275071.24</v>
      </c>
      <c r="U134" s="16">
        <f t="shared" si="22"/>
        <v>666096.57</v>
      </c>
      <c r="V134" s="16">
        <f t="shared" si="23"/>
        <v>2608974.6700000004</v>
      </c>
      <c r="W134" s="16">
        <f t="shared" si="24"/>
        <v>13370817</v>
      </c>
      <c r="X134" s="17">
        <f t="shared" si="25"/>
        <v>0.11497898744706475</v>
      </c>
      <c r="Y134" s="16">
        <f t="shared" si="26"/>
        <v>299977.26583163993</v>
      </c>
      <c r="Z134" s="18">
        <f t="shared" si="27"/>
        <v>2308997.4041683604</v>
      </c>
      <c r="AA134" s="16">
        <f t="shared" si="28"/>
        <v>0</v>
      </c>
      <c r="AB134" s="16">
        <f t="shared" si="29"/>
        <v>0</v>
      </c>
    </row>
    <row r="135" spans="1:28" ht="12.75" customHeight="1">
      <c r="A135" s="38">
        <v>4388</v>
      </c>
      <c r="B135" s="39" t="s">
        <v>256</v>
      </c>
      <c r="C135" s="38">
        <v>32572</v>
      </c>
      <c r="D135" s="38">
        <v>4353101</v>
      </c>
      <c r="E135" s="38">
        <v>6351</v>
      </c>
      <c r="F135" s="38">
        <v>119787</v>
      </c>
      <c r="G135" s="38">
        <v>321</v>
      </c>
      <c r="H135" s="38">
        <v>113771</v>
      </c>
      <c r="I135" s="38">
        <v>165276</v>
      </c>
      <c r="J135" s="40">
        <v>11574.87</v>
      </c>
      <c r="K135" s="40">
        <v>7477</v>
      </c>
      <c r="L135" s="40">
        <v>0</v>
      </c>
      <c r="M135" s="40">
        <v>0</v>
      </c>
      <c r="N135" s="40">
        <v>60864</v>
      </c>
      <c r="O135" s="40">
        <v>-73693.85</v>
      </c>
      <c r="P135" s="39" t="s">
        <v>257</v>
      </c>
      <c r="Q135" s="38">
        <v>72336</v>
      </c>
      <c r="R135" s="39" t="s">
        <v>713</v>
      </c>
      <c r="S135" s="16">
        <f t="shared" si="20"/>
        <v>171948</v>
      </c>
      <c r="T135" s="16">
        <f t="shared" si="21"/>
        <v>245641.85</v>
      </c>
      <c r="U135" s="16">
        <f t="shared" si="22"/>
        <v>79915.87</v>
      </c>
      <c r="V135" s="16">
        <f t="shared" si="23"/>
        <v>165725.98</v>
      </c>
      <c r="W135" s="16">
        <f t="shared" si="24"/>
        <v>4586659</v>
      </c>
      <c r="X135" s="17">
        <f t="shared" si="25"/>
        <v>0.007101465358554015</v>
      </c>
      <c r="Y135" s="16">
        <f t="shared" si="26"/>
        <v>1176.8973059824157</v>
      </c>
      <c r="Z135" s="18">
        <f t="shared" si="27"/>
        <v>164549.0826940176</v>
      </c>
      <c r="AA135" s="16">
        <f t="shared" si="28"/>
        <v>0</v>
      </c>
      <c r="AB135" s="16">
        <f t="shared" si="29"/>
        <v>0</v>
      </c>
    </row>
    <row r="136" spans="1:28" ht="12.75" customHeight="1">
      <c r="A136" s="38">
        <v>4389</v>
      </c>
      <c r="B136" s="39" t="s">
        <v>244</v>
      </c>
      <c r="C136" s="38">
        <v>4606230</v>
      </c>
      <c r="D136" s="38">
        <v>14347697</v>
      </c>
      <c r="E136" s="38">
        <v>479599</v>
      </c>
      <c r="F136" s="38">
        <v>1716606</v>
      </c>
      <c r="G136" s="38">
        <v>104147</v>
      </c>
      <c r="H136" s="38">
        <v>394032</v>
      </c>
      <c r="I136" s="38">
        <v>992828</v>
      </c>
      <c r="J136" s="40">
        <v>14922.32</v>
      </c>
      <c r="K136" s="40">
        <v>661273</v>
      </c>
      <c r="L136" s="40">
        <v>0</v>
      </c>
      <c r="M136" s="40">
        <v>415763.5876</v>
      </c>
      <c r="N136" s="40">
        <v>0</v>
      </c>
      <c r="O136" s="40">
        <v>-858148.72</v>
      </c>
      <c r="P136" s="39" t="s">
        <v>245</v>
      </c>
      <c r="Q136" s="38">
        <v>70172</v>
      </c>
      <c r="R136" s="39" t="s">
        <v>714</v>
      </c>
      <c r="S136" s="16">
        <f t="shared" si="20"/>
        <v>1576574</v>
      </c>
      <c r="T136" s="16">
        <f t="shared" si="21"/>
        <v>2434722.7199999997</v>
      </c>
      <c r="U136" s="16">
        <f t="shared" si="22"/>
        <v>1091958.9076</v>
      </c>
      <c r="V136" s="16">
        <f t="shared" si="23"/>
        <v>1342763.8123999997</v>
      </c>
      <c r="W136" s="16">
        <f t="shared" si="24"/>
        <v>16458335</v>
      </c>
      <c r="X136" s="17">
        <f t="shared" si="25"/>
        <v>0.2798721741901596</v>
      </c>
      <c r="Y136" s="16">
        <f t="shared" si="26"/>
        <v>375802.22760025546</v>
      </c>
      <c r="Z136" s="18">
        <f t="shared" si="27"/>
        <v>966961.5847997442</v>
      </c>
      <c r="AA136" s="16">
        <f t="shared" si="28"/>
        <v>0</v>
      </c>
      <c r="AB136" s="16">
        <f t="shared" si="29"/>
        <v>0</v>
      </c>
    </row>
    <row r="137" spans="1:28" ht="12.75" customHeight="1">
      <c r="A137" s="38">
        <v>4390</v>
      </c>
      <c r="B137" s="39" t="s">
        <v>377</v>
      </c>
      <c r="C137" s="38">
        <v>7088922</v>
      </c>
      <c r="D137" s="38">
        <v>13904682</v>
      </c>
      <c r="E137" s="38">
        <v>2368565</v>
      </c>
      <c r="F137" s="38">
        <v>14832</v>
      </c>
      <c r="G137" s="38">
        <v>158171</v>
      </c>
      <c r="H137" s="38">
        <v>303097</v>
      </c>
      <c r="I137" s="38">
        <v>2627769</v>
      </c>
      <c r="J137" s="40">
        <v>156328.89</v>
      </c>
      <c r="K137" s="40">
        <v>1485478</v>
      </c>
      <c r="L137" s="40">
        <v>0</v>
      </c>
      <c r="M137" s="40">
        <v>79586.3235</v>
      </c>
      <c r="N137" s="40">
        <v>0</v>
      </c>
      <c r="O137" s="40">
        <v>-571073.19</v>
      </c>
      <c r="P137" s="39" t="s">
        <v>378</v>
      </c>
      <c r="Q137" s="38">
        <v>69983</v>
      </c>
      <c r="R137" s="39" t="s">
        <v>715</v>
      </c>
      <c r="S137" s="16">
        <f t="shared" si="20"/>
        <v>5154505</v>
      </c>
      <c r="T137" s="16">
        <f t="shared" si="21"/>
        <v>5725578.1899999995</v>
      </c>
      <c r="U137" s="16">
        <f t="shared" si="22"/>
        <v>1721393.2135</v>
      </c>
      <c r="V137" s="16">
        <f t="shared" si="23"/>
        <v>4004184.9764999994</v>
      </c>
      <c r="W137" s="16">
        <f t="shared" si="24"/>
        <v>14222611</v>
      </c>
      <c r="X137" s="17">
        <f t="shared" si="25"/>
        <v>0.49842620317746156</v>
      </c>
      <c r="Y137" s="16">
        <f t="shared" si="26"/>
        <v>1995790.7146571279</v>
      </c>
      <c r="Z137" s="18">
        <f t="shared" si="27"/>
        <v>2008394.2618428716</v>
      </c>
      <c r="AA137" s="16">
        <f t="shared" si="28"/>
        <v>0</v>
      </c>
      <c r="AB137" s="16">
        <f t="shared" si="29"/>
        <v>0</v>
      </c>
    </row>
    <row r="138" spans="1:28" ht="12.75" customHeight="1">
      <c r="A138" s="38">
        <v>4283</v>
      </c>
      <c r="B138" s="39" t="s">
        <v>357</v>
      </c>
      <c r="C138" s="38">
        <v>0</v>
      </c>
      <c r="D138" s="38">
        <v>54005256</v>
      </c>
      <c r="E138" s="38">
        <v>117026</v>
      </c>
      <c r="F138" s="38">
        <v>454403</v>
      </c>
      <c r="G138" s="38">
        <v>-374230</v>
      </c>
      <c r="H138" s="38">
        <v>1788568</v>
      </c>
      <c r="I138" s="38">
        <v>-710714</v>
      </c>
      <c r="J138" s="40">
        <v>67945.94</v>
      </c>
      <c r="K138" s="40">
        <v>259624.41</v>
      </c>
      <c r="L138" s="40">
        <v>1532424</v>
      </c>
      <c r="M138" s="40">
        <v>1534484.611</v>
      </c>
      <c r="N138" s="40">
        <v>0</v>
      </c>
      <c r="O138" s="40">
        <v>-3742900.92</v>
      </c>
      <c r="P138" s="39" t="s">
        <v>358</v>
      </c>
      <c r="Q138" s="38">
        <v>72255</v>
      </c>
      <c r="R138" s="39" t="s">
        <v>692</v>
      </c>
      <c r="S138" s="16">
        <f t="shared" si="20"/>
        <v>-967918</v>
      </c>
      <c r="T138" s="16">
        <f t="shared" si="21"/>
        <v>2774982.92</v>
      </c>
      <c r="U138" s="16">
        <f t="shared" si="22"/>
        <v>3394478.961</v>
      </c>
      <c r="V138" s="16">
        <f t="shared" si="23"/>
        <v>0</v>
      </c>
      <c r="W138" s="16">
        <f t="shared" si="24"/>
        <v>56248227</v>
      </c>
      <c r="X138" s="17">
        <f t="shared" si="25"/>
        <v>0</v>
      </c>
      <c r="Y138" s="16">
        <f t="shared" si="26"/>
        <v>0</v>
      </c>
      <c r="Z138" s="18">
        <f t="shared" si="27"/>
        <v>0</v>
      </c>
      <c r="AA138" s="16">
        <f t="shared" si="28"/>
        <v>3742900.92</v>
      </c>
      <c r="AB138" s="16">
        <f t="shared" si="29"/>
        <v>31190.841</v>
      </c>
    </row>
    <row r="139" spans="1:28" ht="12.75" customHeight="1">
      <c r="A139" s="38">
        <v>4392</v>
      </c>
      <c r="B139" s="39" t="s">
        <v>238</v>
      </c>
      <c r="C139" s="38">
        <v>0</v>
      </c>
      <c r="D139" s="38">
        <v>3689277</v>
      </c>
      <c r="E139" s="38">
        <v>35564</v>
      </c>
      <c r="F139" s="38">
        <v>225701</v>
      </c>
      <c r="G139" s="38">
        <v>43179</v>
      </c>
      <c r="H139" s="38">
        <v>167789</v>
      </c>
      <c r="I139" s="38">
        <v>244111</v>
      </c>
      <c r="J139" s="40">
        <v>27056.77</v>
      </c>
      <c r="K139" s="40">
        <v>9544</v>
      </c>
      <c r="L139" s="40">
        <v>0</v>
      </c>
      <c r="M139" s="40">
        <v>76000</v>
      </c>
      <c r="N139" s="40">
        <v>0</v>
      </c>
      <c r="O139" s="40">
        <v>-165009.62</v>
      </c>
      <c r="P139" s="39" t="s">
        <v>239</v>
      </c>
      <c r="Q139" s="38">
        <v>70802</v>
      </c>
      <c r="R139" s="39" t="s">
        <v>717</v>
      </c>
      <c r="S139" s="16">
        <f t="shared" si="20"/>
        <v>322854</v>
      </c>
      <c r="T139" s="16">
        <f t="shared" si="21"/>
        <v>487863.62</v>
      </c>
      <c r="U139" s="16">
        <f t="shared" si="22"/>
        <v>112600.77</v>
      </c>
      <c r="V139" s="16">
        <f t="shared" si="23"/>
        <v>375262.85</v>
      </c>
      <c r="W139" s="16">
        <f t="shared" si="24"/>
        <v>4082767</v>
      </c>
      <c r="X139" s="17">
        <f t="shared" si="25"/>
        <v>0</v>
      </c>
      <c r="Y139" s="16">
        <f t="shared" si="26"/>
        <v>0</v>
      </c>
      <c r="Z139" s="18">
        <f t="shared" si="27"/>
        <v>375262.85</v>
      </c>
      <c r="AA139" s="16">
        <f t="shared" si="28"/>
        <v>0</v>
      </c>
      <c r="AB139" s="16">
        <f t="shared" si="29"/>
        <v>0</v>
      </c>
    </row>
    <row r="140" spans="1:28" ht="12.75" customHeight="1">
      <c r="A140" s="38">
        <v>4285</v>
      </c>
      <c r="B140" s="39" t="s">
        <v>228</v>
      </c>
      <c r="C140" s="48"/>
      <c r="D140" s="38">
        <v>91443225</v>
      </c>
      <c r="E140" s="38">
        <v>1422446</v>
      </c>
      <c r="F140" s="38">
        <v>50794</v>
      </c>
      <c r="G140" s="38">
        <v>2249232</v>
      </c>
      <c r="H140" s="38">
        <v>3257234</v>
      </c>
      <c r="I140" s="38">
        <v>16623</v>
      </c>
      <c r="J140" s="40">
        <v>2055793.72</v>
      </c>
      <c r="K140" s="40">
        <v>1010061.21</v>
      </c>
      <c r="L140" s="40">
        <v>0</v>
      </c>
      <c r="M140" s="40">
        <v>1064543.5128</v>
      </c>
      <c r="N140" s="40">
        <v>0</v>
      </c>
      <c r="O140" s="40">
        <v>-4413942.63</v>
      </c>
      <c r="P140" s="39" t="s">
        <v>229</v>
      </c>
      <c r="Q140" s="38">
        <v>70769</v>
      </c>
      <c r="R140" s="39" t="s">
        <v>694</v>
      </c>
      <c r="S140" s="16">
        <f t="shared" si="20"/>
        <v>3688301</v>
      </c>
      <c r="T140" s="16">
        <f t="shared" si="21"/>
        <v>8102243.63</v>
      </c>
      <c r="U140" s="16">
        <f t="shared" si="22"/>
        <v>4130398.4428</v>
      </c>
      <c r="V140" s="16">
        <f t="shared" si="23"/>
        <v>3971845.1872</v>
      </c>
      <c r="W140" s="16">
        <f t="shared" si="24"/>
        <v>94751253</v>
      </c>
      <c r="X140" s="17">
        <f t="shared" si="25"/>
        <v>0</v>
      </c>
      <c r="Y140" s="16">
        <f t="shared" si="26"/>
        <v>0</v>
      </c>
      <c r="Z140" s="18">
        <f t="shared" si="27"/>
        <v>3971845.1872</v>
      </c>
      <c r="AA140" s="16">
        <f t="shared" si="28"/>
        <v>442097.44279999984</v>
      </c>
      <c r="AB140" s="16">
        <f t="shared" si="29"/>
        <v>3684.1453566666655</v>
      </c>
    </row>
    <row r="141" spans="1:28" ht="12.75" customHeight="1">
      <c r="A141" s="38">
        <v>4289</v>
      </c>
      <c r="B141" s="39" t="s">
        <v>56</v>
      </c>
      <c r="C141" s="38">
        <v>0</v>
      </c>
      <c r="D141" s="38">
        <v>32413553</v>
      </c>
      <c r="E141" s="38">
        <v>-60927</v>
      </c>
      <c r="F141" s="38">
        <v>608478</v>
      </c>
      <c r="G141" s="38">
        <v>-209950</v>
      </c>
      <c r="H141" s="38">
        <v>909999</v>
      </c>
      <c r="I141" s="38">
        <v>-4465363</v>
      </c>
      <c r="J141" s="40">
        <v>116418</v>
      </c>
      <c r="K141" s="40">
        <v>65595</v>
      </c>
      <c r="L141" s="40">
        <v>614783</v>
      </c>
      <c r="M141" s="40">
        <v>0</v>
      </c>
      <c r="N141" s="40">
        <v>0</v>
      </c>
      <c r="O141" s="40">
        <v>-2712523.65</v>
      </c>
      <c r="P141" s="39" t="s">
        <v>57</v>
      </c>
      <c r="Q141" s="38">
        <v>69873</v>
      </c>
      <c r="R141" s="39" t="s">
        <v>698</v>
      </c>
      <c r="S141" s="16">
        <f t="shared" si="20"/>
        <v>-4736240</v>
      </c>
      <c r="T141" s="16">
        <f t="shared" si="21"/>
        <v>-2023716.35</v>
      </c>
      <c r="U141" s="16">
        <f t="shared" si="22"/>
        <v>796796</v>
      </c>
      <c r="V141" s="16">
        <f t="shared" si="23"/>
        <v>0</v>
      </c>
      <c r="W141" s="16">
        <f t="shared" si="24"/>
        <v>33932030</v>
      </c>
      <c r="X141" s="17">
        <f t="shared" si="25"/>
        <v>0</v>
      </c>
      <c r="Y141" s="16">
        <f t="shared" si="26"/>
        <v>0</v>
      </c>
      <c r="Z141" s="18">
        <f t="shared" si="27"/>
        <v>0</v>
      </c>
      <c r="AA141" s="16">
        <f t="shared" si="28"/>
        <v>2712523.65</v>
      </c>
      <c r="AB141" s="16">
        <f t="shared" si="29"/>
        <v>22604.36375</v>
      </c>
    </row>
    <row r="142" spans="1:28" ht="12.75" customHeight="1">
      <c r="A142" s="38">
        <v>4516</v>
      </c>
      <c r="B142" s="39" t="s">
        <v>188</v>
      </c>
      <c r="C142" s="38">
        <v>0</v>
      </c>
      <c r="D142" s="38">
        <v>28490669</v>
      </c>
      <c r="E142" s="38">
        <v>33683600</v>
      </c>
      <c r="F142" s="38">
        <v>3336922</v>
      </c>
      <c r="G142" s="38">
        <v>4951779</v>
      </c>
      <c r="H142" s="38">
        <v>2138481</v>
      </c>
      <c r="I142" s="38">
        <v>3733355</v>
      </c>
      <c r="J142" s="40">
        <v>5274080</v>
      </c>
      <c r="K142" s="40">
        <v>48788680.35</v>
      </c>
      <c r="L142" s="40">
        <v>0</v>
      </c>
      <c r="M142" s="40">
        <v>1256312.8093</v>
      </c>
      <c r="N142" s="40">
        <v>0</v>
      </c>
      <c r="O142" s="40">
        <v>-1682704.51</v>
      </c>
      <c r="P142" s="39" t="s">
        <v>189</v>
      </c>
      <c r="Q142" s="38">
        <v>71355</v>
      </c>
      <c r="R142" s="39" t="s">
        <v>802</v>
      </c>
      <c r="S142" s="16">
        <f t="shared" si="20"/>
        <v>42368734</v>
      </c>
      <c r="T142" s="16">
        <f t="shared" si="21"/>
        <v>44051438.51</v>
      </c>
      <c r="U142" s="16">
        <f t="shared" si="22"/>
        <v>55319073.1593</v>
      </c>
      <c r="V142" s="16">
        <f t="shared" si="23"/>
        <v>0</v>
      </c>
      <c r="W142" s="16">
        <f t="shared" si="24"/>
        <v>33966072</v>
      </c>
      <c r="X142" s="17">
        <f t="shared" si="25"/>
        <v>0</v>
      </c>
      <c r="Y142" s="16">
        <f t="shared" si="26"/>
        <v>0</v>
      </c>
      <c r="Z142" s="18">
        <f t="shared" si="27"/>
        <v>0</v>
      </c>
      <c r="AA142" s="16">
        <f t="shared" si="28"/>
        <v>1682704.51</v>
      </c>
      <c r="AB142" s="16">
        <f t="shared" si="29"/>
        <v>14022.537583333333</v>
      </c>
    </row>
    <row r="143" spans="1:28" ht="12.75" customHeight="1">
      <c r="A143" s="38">
        <v>4396</v>
      </c>
      <c r="B143" s="39" t="s">
        <v>258</v>
      </c>
      <c r="C143" s="38">
        <v>12298391</v>
      </c>
      <c r="D143" s="38">
        <v>22944842</v>
      </c>
      <c r="E143" s="38">
        <v>2400244</v>
      </c>
      <c r="F143" s="38">
        <v>1550613</v>
      </c>
      <c r="G143" s="38">
        <v>203212</v>
      </c>
      <c r="H143" s="38">
        <v>550556</v>
      </c>
      <c r="I143" s="38">
        <v>10010615</v>
      </c>
      <c r="J143" s="40">
        <v>187710.79</v>
      </c>
      <c r="K143" s="40">
        <v>1862340.3118</v>
      </c>
      <c r="L143" s="40">
        <v>0</v>
      </c>
      <c r="M143" s="40">
        <v>462478.9392</v>
      </c>
      <c r="N143" s="40">
        <v>0</v>
      </c>
      <c r="O143" s="40">
        <v>-885339.81</v>
      </c>
      <c r="P143" s="39" t="s">
        <v>259</v>
      </c>
      <c r="Q143" s="38">
        <v>70639</v>
      </c>
      <c r="R143" s="39" t="s">
        <v>721</v>
      </c>
      <c r="S143" s="16">
        <f t="shared" si="20"/>
        <v>12614071</v>
      </c>
      <c r="T143" s="16">
        <f t="shared" si="21"/>
        <v>13499410.81</v>
      </c>
      <c r="U143" s="16">
        <f t="shared" si="22"/>
        <v>2512530.041</v>
      </c>
      <c r="V143" s="16">
        <f t="shared" si="23"/>
        <v>10986880.769000001</v>
      </c>
      <c r="W143" s="16">
        <f t="shared" si="24"/>
        <v>25046011</v>
      </c>
      <c r="X143" s="17">
        <f t="shared" si="25"/>
        <v>0.4910319252035783</v>
      </c>
      <c r="Y143" s="16">
        <f t="shared" si="26"/>
        <v>5394909.215984241</v>
      </c>
      <c r="Z143" s="18">
        <f t="shared" si="27"/>
        <v>5591971.55301576</v>
      </c>
      <c r="AA143" s="16">
        <f t="shared" si="28"/>
        <v>0</v>
      </c>
      <c r="AB143" s="16">
        <f t="shared" si="29"/>
        <v>0</v>
      </c>
    </row>
    <row r="144" spans="1:28" ht="12.75" customHeight="1">
      <c r="A144" s="38">
        <v>80923</v>
      </c>
      <c r="B144" s="39" t="s">
        <v>507</v>
      </c>
      <c r="C144" s="48"/>
      <c r="D144" s="38">
        <v>18057750</v>
      </c>
      <c r="E144" s="38">
        <v>4130885</v>
      </c>
      <c r="F144" s="38">
        <v>5536087</v>
      </c>
      <c r="G144" s="38">
        <v>10452034</v>
      </c>
      <c r="H144" s="38">
        <v>867308</v>
      </c>
      <c r="I144" s="38">
        <v>4440757</v>
      </c>
      <c r="J144" s="40">
        <v>2892627.78</v>
      </c>
      <c r="K144" s="40">
        <v>19627692.8672</v>
      </c>
      <c r="L144" s="40">
        <v>0</v>
      </c>
      <c r="M144" s="40">
        <v>976324.092</v>
      </c>
      <c r="N144" s="40">
        <v>0</v>
      </c>
      <c r="O144" s="40">
        <v>-2674409.8</v>
      </c>
      <c r="P144" s="39" t="s">
        <v>508</v>
      </c>
      <c r="Q144" s="38">
        <v>70402</v>
      </c>
      <c r="R144" s="39" t="s">
        <v>814</v>
      </c>
      <c r="S144" s="16">
        <f t="shared" si="20"/>
        <v>19023676</v>
      </c>
      <c r="T144" s="16">
        <f t="shared" si="21"/>
        <v>21698085.8</v>
      </c>
      <c r="U144" s="16">
        <f t="shared" si="22"/>
        <v>23496644.7392</v>
      </c>
      <c r="V144" s="16">
        <f t="shared" si="23"/>
        <v>0</v>
      </c>
      <c r="W144" s="16">
        <f t="shared" si="24"/>
        <v>24461145</v>
      </c>
      <c r="X144" s="17">
        <f t="shared" si="25"/>
        <v>0</v>
      </c>
      <c r="Y144" s="16">
        <f t="shared" si="26"/>
        <v>0</v>
      </c>
      <c r="Z144" s="18">
        <f t="shared" si="27"/>
        <v>0</v>
      </c>
      <c r="AA144" s="16">
        <f t="shared" si="28"/>
        <v>2674409.8</v>
      </c>
      <c r="AB144" s="16">
        <f t="shared" si="29"/>
        <v>22286.748333333333</v>
      </c>
    </row>
    <row r="145" spans="1:28" ht="12.75" customHeight="1">
      <c r="A145" s="38">
        <v>4401</v>
      </c>
      <c r="B145" s="39" t="s">
        <v>367</v>
      </c>
      <c r="C145" s="41"/>
      <c r="D145" s="38">
        <v>834072</v>
      </c>
      <c r="E145" s="38">
        <v>230788</v>
      </c>
      <c r="F145" s="38">
        <v>7870</v>
      </c>
      <c r="G145" s="38">
        <v>202346</v>
      </c>
      <c r="H145" s="38">
        <v>41894</v>
      </c>
      <c r="I145" s="38">
        <v>36268</v>
      </c>
      <c r="J145" s="40">
        <v>53536.17</v>
      </c>
      <c r="K145" s="40">
        <v>249563.63</v>
      </c>
      <c r="L145" s="40">
        <v>0</v>
      </c>
      <c r="M145" s="40">
        <v>31716.0568</v>
      </c>
      <c r="N145" s="40">
        <v>0</v>
      </c>
      <c r="O145" s="41"/>
      <c r="P145" s="39" t="s">
        <v>368</v>
      </c>
      <c r="Q145" s="38">
        <v>70423</v>
      </c>
      <c r="R145" s="39" t="s">
        <v>723</v>
      </c>
      <c r="S145" s="16">
        <f t="shared" si="20"/>
        <v>469402</v>
      </c>
      <c r="T145" s="16">
        <f t="shared" si="21"/>
        <v>469402</v>
      </c>
      <c r="U145" s="16">
        <f t="shared" si="22"/>
        <v>334815.8568</v>
      </c>
      <c r="V145" s="16">
        <f t="shared" si="23"/>
        <v>134586.1432</v>
      </c>
      <c r="W145" s="16">
        <f t="shared" si="24"/>
        <v>883836</v>
      </c>
      <c r="X145" s="17">
        <f t="shared" si="25"/>
        <v>0</v>
      </c>
      <c r="Y145" s="16">
        <f t="shared" si="26"/>
        <v>0</v>
      </c>
      <c r="Z145" s="18">
        <f t="shared" si="27"/>
        <v>134586.1432</v>
      </c>
      <c r="AA145" s="16">
        <f t="shared" si="28"/>
        <v>0</v>
      </c>
      <c r="AB145" s="16">
        <f t="shared" si="29"/>
        <v>0</v>
      </c>
    </row>
    <row r="146" spans="1:28" ht="12.75" customHeight="1">
      <c r="A146" s="38">
        <v>4403</v>
      </c>
      <c r="B146" s="39" t="s">
        <v>485</v>
      </c>
      <c r="C146" s="38">
        <v>1380955</v>
      </c>
      <c r="D146" s="38">
        <v>333423112</v>
      </c>
      <c r="E146" s="38">
        <v>4876727</v>
      </c>
      <c r="F146" s="38">
        <v>8262636</v>
      </c>
      <c r="G146" s="38">
        <v>3954310</v>
      </c>
      <c r="H146" s="38">
        <v>14879207</v>
      </c>
      <c r="I146" s="38">
        <v>10308174</v>
      </c>
      <c r="J146" s="40">
        <v>2808760.95</v>
      </c>
      <c r="K146" s="40">
        <v>867560.42</v>
      </c>
      <c r="L146" s="40">
        <v>0</v>
      </c>
      <c r="M146" s="40">
        <v>9536020.66</v>
      </c>
      <c r="N146" s="40">
        <v>0</v>
      </c>
      <c r="O146" s="40">
        <v>-18487455.23</v>
      </c>
      <c r="P146" s="39" t="s">
        <v>486</v>
      </c>
      <c r="Q146" s="38">
        <v>70726</v>
      </c>
      <c r="R146" s="39" t="s">
        <v>724</v>
      </c>
      <c r="S146" s="16">
        <f t="shared" si="20"/>
        <v>19139211</v>
      </c>
      <c r="T146" s="16">
        <f t="shared" si="21"/>
        <v>37626666.230000004</v>
      </c>
      <c r="U146" s="16">
        <f t="shared" si="22"/>
        <v>13212342.030000001</v>
      </c>
      <c r="V146" s="16">
        <f t="shared" si="23"/>
        <v>24414324.200000003</v>
      </c>
      <c r="W146" s="16">
        <f t="shared" si="24"/>
        <v>356564955</v>
      </c>
      <c r="X146" s="17">
        <f t="shared" si="25"/>
        <v>0.0038729409063770724</v>
      </c>
      <c r="Y146" s="16">
        <f t="shared" si="26"/>
        <v>94555.2348957317</v>
      </c>
      <c r="Z146" s="18">
        <f t="shared" si="27"/>
        <v>24319768.96510427</v>
      </c>
      <c r="AA146" s="16">
        <f t="shared" si="28"/>
        <v>0</v>
      </c>
      <c r="AB146" s="16">
        <f t="shared" si="29"/>
        <v>0</v>
      </c>
    </row>
    <row r="147" spans="1:28" ht="12.75" customHeight="1">
      <c r="A147" s="38">
        <v>4404</v>
      </c>
      <c r="B147" s="39" t="s">
        <v>286</v>
      </c>
      <c r="C147" s="41"/>
      <c r="D147" s="38">
        <v>72781313</v>
      </c>
      <c r="E147" s="38">
        <v>406136</v>
      </c>
      <c r="F147" s="38">
        <v>678872</v>
      </c>
      <c r="G147" s="38">
        <v>4079082</v>
      </c>
      <c r="H147" s="38">
        <v>2745676</v>
      </c>
      <c r="I147" s="38">
        <v>3003167</v>
      </c>
      <c r="J147" s="40">
        <v>1843515</v>
      </c>
      <c r="K147" s="40">
        <v>464173.78</v>
      </c>
      <c r="L147" s="40">
        <v>0</v>
      </c>
      <c r="M147" s="40">
        <v>2036878.886</v>
      </c>
      <c r="N147" s="40">
        <v>0</v>
      </c>
      <c r="O147" s="40">
        <v>-4362879.67</v>
      </c>
      <c r="P147" s="39" t="s">
        <v>287</v>
      </c>
      <c r="Q147" s="38">
        <v>70055</v>
      </c>
      <c r="R147" s="39" t="s">
        <v>725</v>
      </c>
      <c r="S147" s="16">
        <f t="shared" si="20"/>
        <v>7488385</v>
      </c>
      <c r="T147" s="16">
        <f t="shared" si="21"/>
        <v>11851264.67</v>
      </c>
      <c r="U147" s="16">
        <f t="shared" si="22"/>
        <v>4344567.666</v>
      </c>
      <c r="V147" s="16">
        <f t="shared" si="23"/>
        <v>7506697.004</v>
      </c>
      <c r="W147" s="16">
        <f t="shared" si="24"/>
        <v>76205861</v>
      </c>
      <c r="X147" s="17">
        <f t="shared" si="25"/>
        <v>0</v>
      </c>
      <c r="Y147" s="16">
        <f t="shared" si="26"/>
        <v>0</v>
      </c>
      <c r="Z147" s="18">
        <f t="shared" si="27"/>
        <v>7506697.004</v>
      </c>
      <c r="AA147" s="16">
        <f t="shared" si="28"/>
        <v>0</v>
      </c>
      <c r="AB147" s="16">
        <f t="shared" si="29"/>
        <v>0</v>
      </c>
    </row>
    <row r="148" spans="1:28" ht="12.75" customHeight="1">
      <c r="A148" s="38">
        <v>4405</v>
      </c>
      <c r="B148" s="39" t="s">
        <v>200</v>
      </c>
      <c r="C148" s="41"/>
      <c r="D148" s="38">
        <v>31339175</v>
      </c>
      <c r="E148" s="38">
        <v>2475243</v>
      </c>
      <c r="F148" s="38">
        <v>322002</v>
      </c>
      <c r="G148" s="38">
        <v>844249</v>
      </c>
      <c r="H148" s="38">
        <v>1208927</v>
      </c>
      <c r="I148" s="38">
        <v>2917456</v>
      </c>
      <c r="J148" s="40">
        <v>659222</v>
      </c>
      <c r="K148" s="40">
        <v>1854062</v>
      </c>
      <c r="L148" s="40">
        <v>14167</v>
      </c>
      <c r="M148" s="40">
        <v>706981</v>
      </c>
      <c r="N148" s="40">
        <v>0</v>
      </c>
      <c r="O148" s="40">
        <v>-1716550.23</v>
      </c>
      <c r="P148" s="39" t="s">
        <v>201</v>
      </c>
      <c r="Q148" s="38">
        <v>71346</v>
      </c>
      <c r="R148" s="39" t="s">
        <v>726</v>
      </c>
      <c r="S148" s="16">
        <f t="shared" si="20"/>
        <v>6236948</v>
      </c>
      <c r="T148" s="16">
        <f t="shared" si="21"/>
        <v>7953498.23</v>
      </c>
      <c r="U148" s="16">
        <f t="shared" si="22"/>
        <v>3234432</v>
      </c>
      <c r="V148" s="16">
        <f t="shared" si="23"/>
        <v>4719066.23</v>
      </c>
      <c r="W148" s="16">
        <f t="shared" si="24"/>
        <v>32870104</v>
      </c>
      <c r="X148" s="17">
        <f t="shared" si="25"/>
        <v>0</v>
      </c>
      <c r="Y148" s="16">
        <f t="shared" si="26"/>
        <v>0</v>
      </c>
      <c r="Z148" s="18">
        <f t="shared" si="27"/>
        <v>4719066.23</v>
      </c>
      <c r="AA148" s="16">
        <f t="shared" si="28"/>
        <v>0</v>
      </c>
      <c r="AB148" s="16">
        <f t="shared" si="29"/>
        <v>0</v>
      </c>
    </row>
    <row r="149" spans="1:28" ht="12.75" customHeight="1">
      <c r="A149" s="38">
        <v>79598</v>
      </c>
      <c r="B149" s="39" t="s">
        <v>260</v>
      </c>
      <c r="C149" s="47">
        <v>0</v>
      </c>
      <c r="D149" s="38">
        <v>35532207</v>
      </c>
      <c r="E149" s="38">
        <v>502193</v>
      </c>
      <c r="F149" s="38">
        <v>1139515</v>
      </c>
      <c r="G149" s="38">
        <v>286456</v>
      </c>
      <c r="H149" s="38">
        <v>1354990</v>
      </c>
      <c r="I149" s="38">
        <v>217888</v>
      </c>
      <c r="J149" s="40">
        <v>683866.99</v>
      </c>
      <c r="K149" s="40">
        <v>62267</v>
      </c>
      <c r="L149" s="40">
        <v>0</v>
      </c>
      <c r="M149" s="40">
        <v>1078117.1496</v>
      </c>
      <c r="N149" s="40">
        <v>0</v>
      </c>
      <c r="O149" s="40">
        <v>-1903879.33</v>
      </c>
      <c r="P149" s="39" t="s">
        <v>261</v>
      </c>
      <c r="Q149" s="38">
        <v>70333</v>
      </c>
      <c r="R149" s="39" t="s">
        <v>813</v>
      </c>
      <c r="S149" s="16">
        <f t="shared" si="20"/>
        <v>1006537</v>
      </c>
      <c r="T149" s="16">
        <f t="shared" si="21"/>
        <v>2910416.33</v>
      </c>
      <c r="U149" s="16">
        <f t="shared" si="22"/>
        <v>1824251.1395999999</v>
      </c>
      <c r="V149" s="16">
        <f t="shared" si="23"/>
        <v>1086165.1904000002</v>
      </c>
      <c r="W149" s="16">
        <f t="shared" si="24"/>
        <v>38026712</v>
      </c>
      <c r="X149" s="17">
        <f t="shared" si="25"/>
        <v>0</v>
      </c>
      <c r="Y149" s="16">
        <f t="shared" si="26"/>
        <v>0</v>
      </c>
      <c r="Z149" s="18">
        <f t="shared" si="27"/>
        <v>1086165.1904000002</v>
      </c>
      <c r="AA149" s="16">
        <f t="shared" si="28"/>
        <v>817714.1395999999</v>
      </c>
      <c r="AB149" s="16">
        <f t="shared" si="29"/>
        <v>6814.284496666666</v>
      </c>
    </row>
    <row r="150" spans="1:28" ht="12.75" customHeight="1">
      <c r="A150" s="38">
        <v>4407</v>
      </c>
      <c r="B150" s="39" t="s">
        <v>459</v>
      </c>
      <c r="C150" s="41"/>
      <c r="D150" s="38">
        <v>93851881</v>
      </c>
      <c r="E150" s="38">
        <v>1676588</v>
      </c>
      <c r="F150" s="38">
        <v>1694183</v>
      </c>
      <c r="G150" s="38">
        <v>1581614</v>
      </c>
      <c r="H150" s="38">
        <v>3453666</v>
      </c>
      <c r="I150" s="38">
        <v>7435983</v>
      </c>
      <c r="J150" s="40">
        <v>341847</v>
      </c>
      <c r="K150" s="40">
        <v>298434.05</v>
      </c>
      <c r="L150" s="40">
        <v>702299</v>
      </c>
      <c r="M150" s="40">
        <v>948414.554</v>
      </c>
      <c r="N150" s="40">
        <v>0</v>
      </c>
      <c r="O150" s="40">
        <v>-6003064.96</v>
      </c>
      <c r="P150" s="39" t="s">
        <v>460</v>
      </c>
      <c r="Q150" s="38">
        <v>70255</v>
      </c>
      <c r="R150" s="39" t="s">
        <v>728</v>
      </c>
      <c r="S150" s="16">
        <f t="shared" si="20"/>
        <v>10694185</v>
      </c>
      <c r="T150" s="16">
        <f t="shared" si="21"/>
        <v>16697249.96</v>
      </c>
      <c r="U150" s="16">
        <f t="shared" si="22"/>
        <v>2290994.6040000003</v>
      </c>
      <c r="V150" s="16">
        <f t="shared" si="23"/>
        <v>14406255.356</v>
      </c>
      <c r="W150" s="16">
        <f t="shared" si="24"/>
        <v>98999730</v>
      </c>
      <c r="X150" s="17">
        <f t="shared" si="25"/>
        <v>0</v>
      </c>
      <c r="Y150" s="16">
        <f t="shared" si="26"/>
        <v>0</v>
      </c>
      <c r="Z150" s="18">
        <f t="shared" si="27"/>
        <v>14406255.356</v>
      </c>
      <c r="AA150" s="16">
        <f t="shared" si="28"/>
        <v>0</v>
      </c>
      <c r="AB150" s="16">
        <f t="shared" si="29"/>
        <v>0</v>
      </c>
    </row>
    <row r="151" spans="1:28" ht="12.75" customHeight="1">
      <c r="A151" s="38">
        <v>4408</v>
      </c>
      <c r="B151" s="39" t="s">
        <v>463</v>
      </c>
      <c r="C151" s="41"/>
      <c r="D151" s="38">
        <v>9712641</v>
      </c>
      <c r="E151" s="38">
        <v>149769</v>
      </c>
      <c r="F151" s="38">
        <v>68212</v>
      </c>
      <c r="G151" s="38">
        <v>816581</v>
      </c>
      <c r="H151" s="38">
        <v>573035</v>
      </c>
      <c r="I151" s="38">
        <v>3469273</v>
      </c>
      <c r="J151" s="40">
        <v>188425</v>
      </c>
      <c r="K151" s="40">
        <v>35544</v>
      </c>
      <c r="L151" s="40">
        <v>35299</v>
      </c>
      <c r="M151" s="40">
        <v>231225</v>
      </c>
      <c r="N151" s="40">
        <v>0</v>
      </c>
      <c r="O151" s="40">
        <v>-675921.61</v>
      </c>
      <c r="P151" s="39" t="s">
        <v>464</v>
      </c>
      <c r="Q151" s="38">
        <v>70803</v>
      </c>
      <c r="R151" s="39" t="s">
        <v>729</v>
      </c>
      <c r="S151" s="16">
        <f t="shared" si="20"/>
        <v>4435623</v>
      </c>
      <c r="T151" s="16">
        <f t="shared" si="21"/>
        <v>5111544.61</v>
      </c>
      <c r="U151" s="16">
        <f t="shared" si="22"/>
        <v>490493</v>
      </c>
      <c r="V151" s="16">
        <f t="shared" si="23"/>
        <v>4621051.61</v>
      </c>
      <c r="W151" s="16">
        <f t="shared" si="24"/>
        <v>10353888</v>
      </c>
      <c r="X151" s="17">
        <f t="shared" si="25"/>
        <v>0</v>
      </c>
      <c r="Y151" s="16">
        <f t="shared" si="26"/>
        <v>0</v>
      </c>
      <c r="Z151" s="18">
        <f t="shared" si="27"/>
        <v>4621051.61</v>
      </c>
      <c r="AA151" s="16">
        <f t="shared" si="28"/>
        <v>0</v>
      </c>
      <c r="AB151" s="16">
        <f t="shared" si="29"/>
        <v>0</v>
      </c>
    </row>
    <row r="152" spans="1:28" ht="12.75" customHeight="1">
      <c r="A152" s="38">
        <v>4409</v>
      </c>
      <c r="B152" s="39" t="s">
        <v>62</v>
      </c>
      <c r="C152" s="38">
        <v>0</v>
      </c>
      <c r="D152" s="38">
        <v>2728686</v>
      </c>
      <c r="E152" s="38">
        <v>22449</v>
      </c>
      <c r="F152" s="38">
        <v>120856</v>
      </c>
      <c r="G152" s="38">
        <v>231638</v>
      </c>
      <c r="H152" s="38">
        <v>112620</v>
      </c>
      <c r="I152" s="38">
        <v>206609</v>
      </c>
      <c r="J152" s="40">
        <v>135508</v>
      </c>
      <c r="K152" s="40">
        <v>61122</v>
      </c>
      <c r="L152" s="40">
        <v>0</v>
      </c>
      <c r="M152" s="40">
        <v>109181.8364</v>
      </c>
      <c r="N152" s="40">
        <v>0</v>
      </c>
      <c r="O152" s="40">
        <v>-194657.72</v>
      </c>
      <c r="P152" s="39" t="s">
        <v>63</v>
      </c>
      <c r="Q152" s="38">
        <v>70717</v>
      </c>
      <c r="R152" s="39" t="s">
        <v>730</v>
      </c>
      <c r="S152" s="16">
        <f t="shared" si="20"/>
        <v>460696</v>
      </c>
      <c r="T152" s="16">
        <f t="shared" si="21"/>
        <v>655353.72</v>
      </c>
      <c r="U152" s="16">
        <f t="shared" si="22"/>
        <v>305811.83640000003</v>
      </c>
      <c r="V152" s="16">
        <f t="shared" si="23"/>
        <v>349541.88359999994</v>
      </c>
      <c r="W152" s="16">
        <f t="shared" si="24"/>
        <v>2962162</v>
      </c>
      <c r="X152" s="17">
        <f t="shared" si="25"/>
        <v>0</v>
      </c>
      <c r="Y152" s="16">
        <f t="shared" si="26"/>
        <v>0</v>
      </c>
      <c r="Z152" s="18">
        <f t="shared" si="27"/>
        <v>349541.88359999994</v>
      </c>
      <c r="AA152" s="16">
        <f t="shared" si="28"/>
        <v>0</v>
      </c>
      <c r="AB152" s="16">
        <f t="shared" si="29"/>
        <v>0</v>
      </c>
    </row>
    <row r="153" spans="1:28" ht="12.75" customHeight="1">
      <c r="A153" s="38">
        <v>4410</v>
      </c>
      <c r="B153" s="39" t="s">
        <v>124</v>
      </c>
      <c r="C153" s="41"/>
      <c r="D153" s="38">
        <v>27947455</v>
      </c>
      <c r="E153" s="38">
        <v>4436951</v>
      </c>
      <c r="F153" s="38">
        <v>3127254</v>
      </c>
      <c r="G153" s="38">
        <v>3645990</v>
      </c>
      <c r="H153" s="38">
        <v>2966186</v>
      </c>
      <c r="I153" s="38">
        <v>6246781</v>
      </c>
      <c r="J153" s="40">
        <v>97438.04</v>
      </c>
      <c r="K153" s="40">
        <v>1708197.8</v>
      </c>
      <c r="L153" s="40">
        <v>508458</v>
      </c>
      <c r="M153" s="40">
        <v>256090.1659</v>
      </c>
      <c r="N153" s="40">
        <v>0</v>
      </c>
      <c r="O153" s="40">
        <v>-918803.85</v>
      </c>
      <c r="P153" s="39" t="s">
        <v>125</v>
      </c>
      <c r="Q153" s="38">
        <v>69989</v>
      </c>
      <c r="R153" s="39" t="s">
        <v>731</v>
      </c>
      <c r="S153" s="16">
        <f t="shared" si="20"/>
        <v>14329722</v>
      </c>
      <c r="T153" s="16">
        <f t="shared" si="21"/>
        <v>15248525.85</v>
      </c>
      <c r="U153" s="16">
        <f t="shared" si="22"/>
        <v>2570184.0059</v>
      </c>
      <c r="V153" s="16">
        <f t="shared" si="23"/>
        <v>12678341.844099998</v>
      </c>
      <c r="W153" s="16">
        <f t="shared" si="24"/>
        <v>34040895</v>
      </c>
      <c r="X153" s="17">
        <f t="shared" si="25"/>
        <v>0</v>
      </c>
      <c r="Y153" s="16">
        <f t="shared" si="26"/>
        <v>0</v>
      </c>
      <c r="Z153" s="18">
        <f t="shared" si="27"/>
        <v>12678341.844099998</v>
      </c>
      <c r="AA153" s="16">
        <f t="shared" si="28"/>
        <v>0</v>
      </c>
      <c r="AB153" s="16">
        <f t="shared" si="29"/>
        <v>0</v>
      </c>
    </row>
    <row r="154" spans="1:28" ht="12.75" customHeight="1">
      <c r="A154" s="38">
        <v>4411</v>
      </c>
      <c r="B154" s="39" t="s">
        <v>411</v>
      </c>
      <c r="C154" s="38">
        <v>0</v>
      </c>
      <c r="D154" s="38">
        <v>24865707</v>
      </c>
      <c r="E154" s="38">
        <v>1928468</v>
      </c>
      <c r="F154" s="38">
        <v>2997253</v>
      </c>
      <c r="G154" s="38">
        <v>769718</v>
      </c>
      <c r="H154" s="38">
        <v>997140</v>
      </c>
      <c r="I154" s="38">
        <v>726763</v>
      </c>
      <c r="J154" s="40">
        <v>540168</v>
      </c>
      <c r="K154" s="40">
        <v>763120.86</v>
      </c>
      <c r="L154" s="40">
        <v>0</v>
      </c>
      <c r="M154" s="40">
        <v>269585.98</v>
      </c>
      <c r="N154" s="40">
        <v>0</v>
      </c>
      <c r="O154" s="40">
        <v>-1088410.63</v>
      </c>
      <c r="P154" s="39" t="s">
        <v>412</v>
      </c>
      <c r="Q154" s="38">
        <v>70004</v>
      </c>
      <c r="R154" s="39" t="s">
        <v>732</v>
      </c>
      <c r="S154" s="16">
        <f t="shared" si="20"/>
        <v>3424949</v>
      </c>
      <c r="T154" s="16">
        <f t="shared" si="21"/>
        <v>4513359.63</v>
      </c>
      <c r="U154" s="16">
        <f t="shared" si="22"/>
        <v>1572874.8399999999</v>
      </c>
      <c r="V154" s="16">
        <f t="shared" si="23"/>
        <v>2940484.79</v>
      </c>
      <c r="W154" s="16">
        <f t="shared" si="24"/>
        <v>28860100</v>
      </c>
      <c r="X154" s="17">
        <f t="shared" si="25"/>
        <v>0</v>
      </c>
      <c r="Y154" s="16">
        <f t="shared" si="26"/>
        <v>0</v>
      </c>
      <c r="Z154" s="18">
        <f t="shared" si="27"/>
        <v>2940484.79</v>
      </c>
      <c r="AA154" s="16">
        <f t="shared" si="28"/>
        <v>0</v>
      </c>
      <c r="AB154" s="16">
        <f t="shared" si="29"/>
        <v>0</v>
      </c>
    </row>
    <row r="155" spans="1:28" ht="12.75" customHeight="1">
      <c r="A155" s="38">
        <v>4412</v>
      </c>
      <c r="B155" s="39" t="s">
        <v>250</v>
      </c>
      <c r="C155" s="38">
        <v>4790059</v>
      </c>
      <c r="D155" s="38">
        <v>9901386</v>
      </c>
      <c r="E155" s="38">
        <v>193551</v>
      </c>
      <c r="F155" s="38">
        <v>1674</v>
      </c>
      <c r="G155" s="38">
        <v>338275</v>
      </c>
      <c r="H155" s="38">
        <v>206313</v>
      </c>
      <c r="I155" s="38">
        <v>8196639</v>
      </c>
      <c r="J155" s="40">
        <v>37140</v>
      </c>
      <c r="K155" s="40">
        <v>2089762</v>
      </c>
      <c r="L155" s="40">
        <v>0</v>
      </c>
      <c r="M155" s="40">
        <v>194027.2629</v>
      </c>
      <c r="N155" s="40">
        <v>0</v>
      </c>
      <c r="O155" s="40">
        <v>-422956.33</v>
      </c>
      <c r="P155" s="39" t="s">
        <v>251</v>
      </c>
      <c r="Q155" s="38">
        <v>72131</v>
      </c>
      <c r="R155" s="39" t="s">
        <v>733</v>
      </c>
      <c r="S155" s="16">
        <f t="shared" si="20"/>
        <v>8728465</v>
      </c>
      <c r="T155" s="16">
        <f t="shared" si="21"/>
        <v>9151421.33</v>
      </c>
      <c r="U155" s="16">
        <f t="shared" si="22"/>
        <v>2320929.2629</v>
      </c>
      <c r="V155" s="16">
        <f t="shared" si="23"/>
        <v>6830492.0671</v>
      </c>
      <c r="W155" s="16">
        <f t="shared" si="24"/>
        <v>10109373</v>
      </c>
      <c r="X155" s="17">
        <f t="shared" si="25"/>
        <v>0.4738235496899758</v>
      </c>
      <c r="Y155" s="16">
        <f t="shared" si="26"/>
        <v>3236447.9973625424</v>
      </c>
      <c r="Z155" s="18">
        <f t="shared" si="27"/>
        <v>3594044.069737457</v>
      </c>
      <c r="AA155" s="16">
        <f t="shared" si="28"/>
        <v>0</v>
      </c>
      <c r="AB155" s="16">
        <f t="shared" si="29"/>
        <v>0</v>
      </c>
    </row>
    <row r="156" spans="1:28" ht="12.75" customHeight="1">
      <c r="A156" s="38">
        <v>4413</v>
      </c>
      <c r="B156" s="39" t="s">
        <v>489</v>
      </c>
      <c r="C156" s="38">
        <v>0</v>
      </c>
      <c r="D156" s="38">
        <v>48505356</v>
      </c>
      <c r="E156" s="38">
        <v>1540078</v>
      </c>
      <c r="F156" s="38">
        <v>1363492</v>
      </c>
      <c r="G156" s="38">
        <v>1454010</v>
      </c>
      <c r="H156" s="38">
        <v>2617848</v>
      </c>
      <c r="I156" s="38">
        <v>1787823</v>
      </c>
      <c r="J156" s="40">
        <v>268132.88</v>
      </c>
      <c r="K156" s="40">
        <v>1028458.813</v>
      </c>
      <c r="L156" s="40">
        <v>0</v>
      </c>
      <c r="M156" s="40">
        <v>1672496.8692</v>
      </c>
      <c r="N156" s="40">
        <v>0</v>
      </c>
      <c r="O156" s="40">
        <v>-4815447.37</v>
      </c>
      <c r="P156" s="39" t="s">
        <v>490</v>
      </c>
      <c r="Q156" s="38">
        <v>71458</v>
      </c>
      <c r="R156" s="39" t="s">
        <v>734</v>
      </c>
      <c r="S156" s="16">
        <f t="shared" si="20"/>
        <v>4781911</v>
      </c>
      <c r="T156" s="16">
        <f t="shared" si="21"/>
        <v>9597358.370000001</v>
      </c>
      <c r="U156" s="16">
        <f t="shared" si="22"/>
        <v>2969088.5622</v>
      </c>
      <c r="V156" s="16">
        <f t="shared" si="23"/>
        <v>6628269.8078000005</v>
      </c>
      <c r="W156" s="16">
        <f t="shared" si="24"/>
        <v>52486696</v>
      </c>
      <c r="X156" s="17">
        <f t="shared" si="25"/>
        <v>0</v>
      </c>
      <c r="Y156" s="16">
        <f t="shared" si="26"/>
        <v>0</v>
      </c>
      <c r="Z156" s="18">
        <f t="shared" si="27"/>
        <v>6628269.8078000005</v>
      </c>
      <c r="AA156" s="16">
        <f t="shared" si="28"/>
        <v>0</v>
      </c>
      <c r="AB156" s="16">
        <f t="shared" si="29"/>
        <v>0</v>
      </c>
    </row>
    <row r="157" spans="1:28" ht="12.75" customHeight="1">
      <c r="A157" s="38">
        <v>4414</v>
      </c>
      <c r="B157" s="39" t="s">
        <v>417</v>
      </c>
      <c r="C157" s="41"/>
      <c r="D157" s="38">
        <v>220060</v>
      </c>
      <c r="E157" s="38">
        <v>353703</v>
      </c>
      <c r="F157" s="38">
        <v>6919</v>
      </c>
      <c r="G157" s="38">
        <v>20838</v>
      </c>
      <c r="H157" s="38">
        <v>5404</v>
      </c>
      <c r="I157" s="38">
        <v>13648</v>
      </c>
      <c r="J157" s="40">
        <v>23782.23</v>
      </c>
      <c r="K157" s="40">
        <v>351421</v>
      </c>
      <c r="L157" s="40">
        <v>0</v>
      </c>
      <c r="M157" s="40">
        <v>14715.4052</v>
      </c>
      <c r="N157" s="40">
        <v>0</v>
      </c>
      <c r="O157" s="41"/>
      <c r="P157" s="39" t="s">
        <v>418</v>
      </c>
      <c r="Q157" s="38">
        <v>69820</v>
      </c>
      <c r="R157" s="39" t="s">
        <v>735</v>
      </c>
      <c r="S157" s="16">
        <f t="shared" si="20"/>
        <v>388189</v>
      </c>
      <c r="T157" s="16">
        <f t="shared" si="21"/>
        <v>388189</v>
      </c>
      <c r="U157" s="16">
        <f t="shared" si="22"/>
        <v>389918.63519999996</v>
      </c>
      <c r="V157" s="16">
        <f t="shared" si="23"/>
        <v>0</v>
      </c>
      <c r="W157" s="16">
        <f t="shared" si="24"/>
        <v>232383</v>
      </c>
      <c r="X157" s="17">
        <f t="shared" si="25"/>
        <v>0</v>
      </c>
      <c r="Y157" s="16">
        <f t="shared" si="26"/>
        <v>0</v>
      </c>
      <c r="Z157" s="18">
        <f t="shared" si="27"/>
        <v>0</v>
      </c>
      <c r="AA157" s="16">
        <f t="shared" si="28"/>
        <v>0</v>
      </c>
      <c r="AB157" s="16">
        <f t="shared" si="29"/>
        <v>0</v>
      </c>
    </row>
    <row r="158" spans="1:28" ht="12.75" customHeight="1">
      <c r="A158" s="38">
        <v>4415</v>
      </c>
      <c r="B158" s="39" t="s">
        <v>194</v>
      </c>
      <c r="C158" s="41"/>
      <c r="D158" s="38">
        <v>303089</v>
      </c>
      <c r="E158" s="38">
        <v>58255</v>
      </c>
      <c r="F158" s="38">
        <v>1880</v>
      </c>
      <c r="G158" s="38">
        <v>81916</v>
      </c>
      <c r="H158" s="38">
        <v>2574</v>
      </c>
      <c r="I158" s="38">
        <v>255089</v>
      </c>
      <c r="J158" s="40">
        <v>64497</v>
      </c>
      <c r="K158" s="40">
        <v>28777.924</v>
      </c>
      <c r="L158" s="40">
        <v>0</v>
      </c>
      <c r="M158" s="40">
        <v>13730.9056</v>
      </c>
      <c r="N158" s="40">
        <v>0</v>
      </c>
      <c r="O158" s="41"/>
      <c r="P158" s="39" t="s">
        <v>195</v>
      </c>
      <c r="Q158" s="38">
        <v>69825</v>
      </c>
      <c r="R158" s="39" t="s">
        <v>736</v>
      </c>
      <c r="S158" s="16">
        <f t="shared" si="20"/>
        <v>395260</v>
      </c>
      <c r="T158" s="16">
        <f t="shared" si="21"/>
        <v>395260</v>
      </c>
      <c r="U158" s="16">
        <f t="shared" si="22"/>
        <v>107005.8296</v>
      </c>
      <c r="V158" s="16">
        <f t="shared" si="23"/>
        <v>288254.1704</v>
      </c>
      <c r="W158" s="16">
        <f t="shared" si="24"/>
        <v>307543</v>
      </c>
      <c r="X158" s="17">
        <f t="shared" si="25"/>
        <v>0</v>
      </c>
      <c r="Y158" s="16">
        <f t="shared" si="26"/>
        <v>0</v>
      </c>
      <c r="Z158" s="18">
        <f t="shared" si="27"/>
        <v>288254.1704</v>
      </c>
      <c r="AA158" s="16">
        <f t="shared" si="28"/>
        <v>0</v>
      </c>
      <c r="AB158" s="16">
        <f t="shared" si="29"/>
        <v>0</v>
      </c>
    </row>
    <row r="159" spans="1:28" ht="12.75" customHeight="1">
      <c r="A159" s="38">
        <v>4416</v>
      </c>
      <c r="B159" s="39" t="s">
        <v>164</v>
      </c>
      <c r="C159" s="38">
        <v>0</v>
      </c>
      <c r="D159" s="38">
        <v>4842397</v>
      </c>
      <c r="E159" s="38">
        <v>50030</v>
      </c>
      <c r="F159" s="38">
        <v>-66376</v>
      </c>
      <c r="G159" s="38">
        <v>19666</v>
      </c>
      <c r="H159" s="38">
        <v>144617</v>
      </c>
      <c r="I159" s="38">
        <v>162455</v>
      </c>
      <c r="J159" s="40">
        <v>19866.91</v>
      </c>
      <c r="K159" s="40">
        <v>16859.57</v>
      </c>
      <c r="L159" s="40">
        <v>0</v>
      </c>
      <c r="M159" s="40">
        <v>64157.788</v>
      </c>
      <c r="N159" s="40">
        <v>0</v>
      </c>
      <c r="O159" s="40">
        <v>-185919.59</v>
      </c>
      <c r="P159" s="39" t="s">
        <v>165</v>
      </c>
      <c r="Q159" s="38">
        <v>70752</v>
      </c>
      <c r="R159" s="39" t="s">
        <v>737</v>
      </c>
      <c r="S159" s="16">
        <f t="shared" si="20"/>
        <v>232151</v>
      </c>
      <c r="T159" s="16">
        <f t="shared" si="21"/>
        <v>418070.58999999997</v>
      </c>
      <c r="U159" s="16">
        <f t="shared" si="22"/>
        <v>100884.26800000001</v>
      </c>
      <c r="V159" s="16">
        <f t="shared" si="23"/>
        <v>317186.3219999999</v>
      </c>
      <c r="W159" s="16">
        <f t="shared" si="24"/>
        <v>4920638</v>
      </c>
      <c r="X159" s="17">
        <f t="shared" si="25"/>
        <v>0</v>
      </c>
      <c r="Y159" s="16">
        <f t="shared" si="26"/>
        <v>0</v>
      </c>
      <c r="Z159" s="18">
        <f t="shared" si="27"/>
        <v>317186.3219999999</v>
      </c>
      <c r="AA159" s="16">
        <f t="shared" si="28"/>
        <v>0</v>
      </c>
      <c r="AB159" s="16">
        <f t="shared" si="29"/>
        <v>0</v>
      </c>
    </row>
    <row r="160" spans="1:28" ht="12.75" customHeight="1">
      <c r="A160" s="38">
        <v>4417</v>
      </c>
      <c r="B160" s="39" t="s">
        <v>395</v>
      </c>
      <c r="C160" s="41"/>
      <c r="D160" s="38">
        <v>162483</v>
      </c>
      <c r="E160" s="38">
        <v>44378</v>
      </c>
      <c r="F160" s="38">
        <v>890</v>
      </c>
      <c r="G160" s="38">
        <v>28948</v>
      </c>
      <c r="H160" s="38">
        <v>3794</v>
      </c>
      <c r="I160" s="38">
        <v>48160</v>
      </c>
      <c r="J160" s="40">
        <v>30997.74</v>
      </c>
      <c r="K160" s="40">
        <v>10012</v>
      </c>
      <c r="L160" s="40">
        <v>0</v>
      </c>
      <c r="M160" s="40">
        <v>4451.1396</v>
      </c>
      <c r="N160" s="40">
        <v>0</v>
      </c>
      <c r="O160" s="41"/>
      <c r="P160" s="39" t="s">
        <v>396</v>
      </c>
      <c r="Q160" s="38">
        <v>69843</v>
      </c>
      <c r="R160" s="39" t="s">
        <v>738</v>
      </c>
      <c r="S160" s="16">
        <f t="shared" si="20"/>
        <v>121486</v>
      </c>
      <c r="T160" s="16">
        <f t="shared" si="21"/>
        <v>121486</v>
      </c>
      <c r="U160" s="16">
        <f t="shared" si="22"/>
        <v>45460.8796</v>
      </c>
      <c r="V160" s="16">
        <f t="shared" si="23"/>
        <v>76025.1204</v>
      </c>
      <c r="W160" s="16">
        <f t="shared" si="24"/>
        <v>167167</v>
      </c>
      <c r="X160" s="17">
        <f t="shared" si="25"/>
        <v>0</v>
      </c>
      <c r="Y160" s="16">
        <f t="shared" si="26"/>
        <v>0</v>
      </c>
      <c r="Z160" s="18">
        <f t="shared" si="27"/>
        <v>76025.1204</v>
      </c>
      <c r="AA160" s="16">
        <f t="shared" si="28"/>
        <v>0</v>
      </c>
      <c r="AB160" s="16">
        <f t="shared" si="29"/>
        <v>0</v>
      </c>
    </row>
    <row r="161" spans="1:28" ht="12.75" customHeight="1">
      <c r="A161" s="38">
        <v>4391</v>
      </c>
      <c r="B161" s="39" t="s">
        <v>445</v>
      </c>
      <c r="C161" s="38">
        <v>0</v>
      </c>
      <c r="D161" s="38">
        <v>12007142</v>
      </c>
      <c r="E161" s="38">
        <v>511221</v>
      </c>
      <c r="F161" s="38">
        <v>308413</v>
      </c>
      <c r="G161" s="38">
        <v>89835</v>
      </c>
      <c r="H161" s="38">
        <v>505203</v>
      </c>
      <c r="I161" s="38">
        <v>-265579</v>
      </c>
      <c r="J161" s="40">
        <v>67214.98</v>
      </c>
      <c r="K161" s="40">
        <v>460437.4236</v>
      </c>
      <c r="L161" s="40">
        <v>0</v>
      </c>
      <c r="M161" s="40">
        <v>499375.4584</v>
      </c>
      <c r="N161" s="40">
        <v>0</v>
      </c>
      <c r="O161" s="40">
        <v>-858464.04</v>
      </c>
      <c r="P161" s="39" t="s">
        <v>446</v>
      </c>
      <c r="Q161" s="38">
        <v>70593</v>
      </c>
      <c r="R161" s="39" t="s">
        <v>716</v>
      </c>
      <c r="S161" s="16">
        <f t="shared" si="20"/>
        <v>335477</v>
      </c>
      <c r="T161" s="16">
        <f t="shared" si="21"/>
        <v>1193941.04</v>
      </c>
      <c r="U161" s="16">
        <f t="shared" si="22"/>
        <v>1027027.862</v>
      </c>
      <c r="V161" s="16">
        <f t="shared" si="23"/>
        <v>166913.17800000007</v>
      </c>
      <c r="W161" s="16">
        <f t="shared" si="24"/>
        <v>12820758</v>
      </c>
      <c r="X161" s="17">
        <f t="shared" si="25"/>
        <v>0</v>
      </c>
      <c r="Y161" s="16">
        <f t="shared" si="26"/>
        <v>0</v>
      </c>
      <c r="Z161" s="18">
        <f t="shared" si="27"/>
        <v>166913.17800000007</v>
      </c>
      <c r="AA161" s="16">
        <f t="shared" si="28"/>
        <v>691550.862</v>
      </c>
      <c r="AB161" s="16">
        <f t="shared" si="29"/>
        <v>5762.923849999999</v>
      </c>
    </row>
    <row r="162" spans="1:28" ht="12.75" customHeight="1">
      <c r="A162" s="38">
        <v>4435</v>
      </c>
      <c r="B162" s="39" t="s">
        <v>292</v>
      </c>
      <c r="C162" s="41"/>
      <c r="D162" s="38">
        <v>3966092</v>
      </c>
      <c r="E162" s="38">
        <v>249947</v>
      </c>
      <c r="F162" s="38">
        <v>514395</v>
      </c>
      <c r="G162" s="38">
        <v>41174</v>
      </c>
      <c r="H162" s="38">
        <v>56642</v>
      </c>
      <c r="I162" s="38">
        <v>192631</v>
      </c>
      <c r="J162" s="40">
        <v>45873</v>
      </c>
      <c r="K162" s="40">
        <v>314751.7808</v>
      </c>
      <c r="L162" s="40">
        <v>0</v>
      </c>
      <c r="M162" s="40">
        <v>64150.6092</v>
      </c>
      <c r="N162" s="40">
        <v>0</v>
      </c>
      <c r="O162" s="41"/>
      <c r="P162" s="39" t="s">
        <v>293</v>
      </c>
      <c r="Q162" s="38">
        <v>70421</v>
      </c>
      <c r="R162" s="39" t="s">
        <v>740</v>
      </c>
      <c r="S162" s="16">
        <f t="shared" si="20"/>
        <v>483752</v>
      </c>
      <c r="T162" s="16">
        <f t="shared" si="21"/>
        <v>483752</v>
      </c>
      <c r="U162" s="16">
        <f t="shared" si="22"/>
        <v>424775.39</v>
      </c>
      <c r="V162" s="16">
        <f t="shared" si="23"/>
        <v>58976.609999999986</v>
      </c>
      <c r="W162" s="16">
        <f t="shared" si="24"/>
        <v>4537129</v>
      </c>
      <c r="X162" s="17">
        <f t="shared" si="25"/>
        <v>0</v>
      </c>
      <c r="Y162" s="16">
        <f t="shared" si="26"/>
        <v>0</v>
      </c>
      <c r="Z162" s="18">
        <f t="shared" si="27"/>
        <v>58976.609999999986</v>
      </c>
      <c r="AA162" s="16">
        <f t="shared" si="28"/>
        <v>0</v>
      </c>
      <c r="AB162" s="16">
        <f t="shared" si="29"/>
        <v>0</v>
      </c>
    </row>
    <row r="163" spans="1:28" ht="12.75" customHeight="1">
      <c r="A163" s="38">
        <v>4437</v>
      </c>
      <c r="B163" s="39" t="s">
        <v>198</v>
      </c>
      <c r="C163" s="38">
        <v>0</v>
      </c>
      <c r="D163" s="38">
        <v>39656113</v>
      </c>
      <c r="E163" s="38">
        <v>1060768</v>
      </c>
      <c r="F163" s="38">
        <v>475803</v>
      </c>
      <c r="G163" s="38">
        <v>38628</v>
      </c>
      <c r="H163" s="38">
        <v>479043</v>
      </c>
      <c r="I163" s="38">
        <v>357919</v>
      </c>
      <c r="J163" s="40">
        <v>251848.95</v>
      </c>
      <c r="K163" s="40">
        <v>352748.81</v>
      </c>
      <c r="L163" s="40">
        <v>0</v>
      </c>
      <c r="M163" s="40">
        <v>0</v>
      </c>
      <c r="N163" s="40">
        <v>0</v>
      </c>
      <c r="O163" s="40">
        <v>-3622480.3</v>
      </c>
      <c r="P163" s="39" t="s">
        <v>199</v>
      </c>
      <c r="Q163" s="38">
        <v>70744</v>
      </c>
      <c r="R163" s="39" t="s">
        <v>741</v>
      </c>
      <c r="S163" s="16">
        <f t="shared" si="20"/>
        <v>1457315</v>
      </c>
      <c r="T163" s="16">
        <f t="shared" si="21"/>
        <v>5079795.3</v>
      </c>
      <c r="U163" s="16">
        <f t="shared" si="22"/>
        <v>604597.76</v>
      </c>
      <c r="V163" s="16">
        <f t="shared" si="23"/>
        <v>4475197.54</v>
      </c>
      <c r="W163" s="16">
        <f t="shared" si="24"/>
        <v>40610959</v>
      </c>
      <c r="X163" s="17">
        <f t="shared" si="25"/>
        <v>0</v>
      </c>
      <c r="Y163" s="16">
        <f t="shared" si="26"/>
        <v>0</v>
      </c>
      <c r="Z163" s="18">
        <f t="shared" si="27"/>
        <v>4475197.54</v>
      </c>
      <c r="AA163" s="16">
        <f t="shared" si="28"/>
        <v>0</v>
      </c>
      <c r="AB163" s="16">
        <f t="shared" si="29"/>
        <v>0</v>
      </c>
    </row>
    <row r="164" spans="1:28" ht="12.75" customHeight="1">
      <c r="A164" s="38">
        <v>4438</v>
      </c>
      <c r="B164" s="39" t="s">
        <v>389</v>
      </c>
      <c r="C164" s="38">
        <v>0</v>
      </c>
      <c r="D164" s="38">
        <v>4226107</v>
      </c>
      <c r="E164" s="38">
        <v>1067584</v>
      </c>
      <c r="F164" s="38">
        <v>749826</v>
      </c>
      <c r="G164" s="38">
        <v>272177</v>
      </c>
      <c r="H164" s="38">
        <v>262424</v>
      </c>
      <c r="I164" s="38">
        <v>710770</v>
      </c>
      <c r="J164" s="40">
        <v>163017.68</v>
      </c>
      <c r="K164" s="40">
        <v>507917.798</v>
      </c>
      <c r="L164" s="40">
        <v>0</v>
      </c>
      <c r="M164" s="40">
        <v>136065.1722</v>
      </c>
      <c r="N164" s="40">
        <v>0</v>
      </c>
      <c r="O164" s="40">
        <v>-147900.46</v>
      </c>
      <c r="P164" s="39" t="s">
        <v>390</v>
      </c>
      <c r="Q164" s="38">
        <v>70834</v>
      </c>
      <c r="R164" s="39" t="s">
        <v>742</v>
      </c>
      <c r="S164" s="16">
        <f t="shared" si="20"/>
        <v>2050531</v>
      </c>
      <c r="T164" s="16">
        <f t="shared" si="21"/>
        <v>2198431.46</v>
      </c>
      <c r="U164" s="16">
        <f t="shared" si="22"/>
        <v>807000.6502</v>
      </c>
      <c r="V164" s="16">
        <f t="shared" si="23"/>
        <v>1391430.8098</v>
      </c>
      <c r="W164" s="16">
        <f t="shared" si="24"/>
        <v>5238357</v>
      </c>
      <c r="X164" s="17">
        <f t="shared" si="25"/>
        <v>0</v>
      </c>
      <c r="Y164" s="16">
        <f t="shared" si="26"/>
        <v>0</v>
      </c>
      <c r="Z164" s="18">
        <f t="shared" si="27"/>
        <v>1391430.8098</v>
      </c>
      <c r="AA164" s="16">
        <f t="shared" si="28"/>
        <v>0</v>
      </c>
      <c r="AB164" s="16">
        <f t="shared" si="29"/>
        <v>0</v>
      </c>
    </row>
    <row r="165" spans="1:28" ht="12.75" customHeight="1">
      <c r="A165" s="38">
        <v>4393</v>
      </c>
      <c r="B165" s="39" t="s">
        <v>439</v>
      </c>
      <c r="C165" s="38">
        <v>0</v>
      </c>
      <c r="D165" s="38">
        <v>12224723</v>
      </c>
      <c r="E165" s="38">
        <v>-77294</v>
      </c>
      <c r="F165" s="38">
        <v>713676</v>
      </c>
      <c r="G165" s="38">
        <v>59059</v>
      </c>
      <c r="H165" s="38">
        <v>471819</v>
      </c>
      <c r="I165" s="38">
        <v>-1203726</v>
      </c>
      <c r="J165" s="40">
        <v>68606</v>
      </c>
      <c r="K165" s="40">
        <v>224527</v>
      </c>
      <c r="L165" s="40">
        <v>190155</v>
      </c>
      <c r="M165" s="40">
        <v>244933</v>
      </c>
      <c r="N165" s="40">
        <v>0</v>
      </c>
      <c r="O165" s="40">
        <v>-627946.27</v>
      </c>
      <c r="P165" s="39" t="s">
        <v>440</v>
      </c>
      <c r="Q165" s="38">
        <v>70880</v>
      </c>
      <c r="R165" s="39" t="s">
        <v>718</v>
      </c>
      <c r="S165" s="16">
        <f t="shared" si="20"/>
        <v>-1221961</v>
      </c>
      <c r="T165" s="16">
        <f t="shared" si="21"/>
        <v>-594014.73</v>
      </c>
      <c r="U165" s="16">
        <f t="shared" si="22"/>
        <v>728221</v>
      </c>
      <c r="V165" s="16">
        <f t="shared" si="23"/>
        <v>0</v>
      </c>
      <c r="W165" s="16">
        <f t="shared" si="24"/>
        <v>13410218</v>
      </c>
      <c r="X165" s="17">
        <f t="shared" si="25"/>
        <v>0</v>
      </c>
      <c r="Y165" s="16">
        <f t="shared" si="26"/>
        <v>0</v>
      </c>
      <c r="Z165" s="18">
        <f t="shared" si="27"/>
        <v>0</v>
      </c>
      <c r="AA165" s="16">
        <f t="shared" si="28"/>
        <v>627946.27</v>
      </c>
      <c r="AB165" s="16">
        <f t="shared" si="29"/>
        <v>5232.885583333334</v>
      </c>
    </row>
    <row r="166" spans="1:28" ht="12.75" customHeight="1">
      <c r="A166" s="38">
        <v>4440</v>
      </c>
      <c r="B166" s="39" t="s">
        <v>461</v>
      </c>
      <c r="C166" s="41"/>
      <c r="D166" s="38">
        <v>3263884</v>
      </c>
      <c r="E166" s="38">
        <v>17650</v>
      </c>
      <c r="F166" s="38">
        <v>39464</v>
      </c>
      <c r="G166" s="38">
        <v>10316</v>
      </c>
      <c r="H166" s="38">
        <v>109045</v>
      </c>
      <c r="I166" s="38">
        <v>93712</v>
      </c>
      <c r="J166" s="40">
        <v>10315</v>
      </c>
      <c r="K166" s="40">
        <v>17150</v>
      </c>
      <c r="L166" s="40">
        <v>0</v>
      </c>
      <c r="M166" s="40">
        <v>43077</v>
      </c>
      <c r="N166" s="40">
        <v>0</v>
      </c>
      <c r="O166" s="40">
        <v>-201932.43</v>
      </c>
      <c r="P166" s="39" t="s">
        <v>462</v>
      </c>
      <c r="Q166" s="38">
        <v>70315</v>
      </c>
      <c r="R166" s="39" t="s">
        <v>744</v>
      </c>
      <c r="S166" s="16">
        <f t="shared" si="20"/>
        <v>121678</v>
      </c>
      <c r="T166" s="16">
        <f t="shared" si="21"/>
        <v>323610.43</v>
      </c>
      <c r="U166" s="16">
        <f t="shared" si="22"/>
        <v>70542</v>
      </c>
      <c r="V166" s="16">
        <f t="shared" si="23"/>
        <v>253068.43</v>
      </c>
      <c r="W166" s="16">
        <f t="shared" si="24"/>
        <v>3412393</v>
      </c>
      <c r="X166" s="17">
        <f t="shared" si="25"/>
        <v>0</v>
      </c>
      <c r="Y166" s="16">
        <f t="shared" si="26"/>
        <v>0</v>
      </c>
      <c r="Z166" s="18">
        <f t="shared" si="27"/>
        <v>253068.43</v>
      </c>
      <c r="AA166" s="16">
        <f t="shared" si="28"/>
        <v>0</v>
      </c>
      <c r="AB166" s="16">
        <f t="shared" si="29"/>
        <v>0</v>
      </c>
    </row>
    <row r="167" spans="1:28" ht="12.75" customHeight="1">
      <c r="A167" s="38">
        <v>4441</v>
      </c>
      <c r="B167" s="39" t="s">
        <v>290</v>
      </c>
      <c r="C167" s="38">
        <v>368171</v>
      </c>
      <c r="D167" s="38">
        <v>30932588</v>
      </c>
      <c r="E167" s="38">
        <v>2382542</v>
      </c>
      <c r="F167" s="38">
        <v>1431868</v>
      </c>
      <c r="G167" s="38">
        <v>456665</v>
      </c>
      <c r="H167" s="38">
        <v>948479</v>
      </c>
      <c r="I167" s="38">
        <v>768851</v>
      </c>
      <c r="J167" s="40">
        <v>251</v>
      </c>
      <c r="K167" s="40">
        <v>1130588</v>
      </c>
      <c r="L167" s="40">
        <v>0</v>
      </c>
      <c r="M167" s="40">
        <v>0</v>
      </c>
      <c r="N167" s="40">
        <v>0</v>
      </c>
      <c r="O167" s="40">
        <v>-2255054.39</v>
      </c>
      <c r="P167" s="39" t="s">
        <v>291</v>
      </c>
      <c r="Q167" s="38">
        <v>71016</v>
      </c>
      <c r="R167" s="39" t="s">
        <v>745</v>
      </c>
      <c r="S167" s="16">
        <f t="shared" si="20"/>
        <v>3608058</v>
      </c>
      <c r="T167" s="16">
        <f t="shared" si="21"/>
        <v>5863112.390000001</v>
      </c>
      <c r="U167" s="16">
        <f t="shared" si="22"/>
        <v>1130839</v>
      </c>
      <c r="V167" s="16">
        <f t="shared" si="23"/>
        <v>4732273.390000001</v>
      </c>
      <c r="W167" s="16">
        <f t="shared" si="24"/>
        <v>33312935</v>
      </c>
      <c r="X167" s="17">
        <f t="shared" si="25"/>
        <v>0.011051893206047441</v>
      </c>
      <c r="Y167" s="16">
        <f t="shared" si="26"/>
        <v>52300.580128100104</v>
      </c>
      <c r="Z167" s="18">
        <f t="shared" si="27"/>
        <v>4679972.809871901</v>
      </c>
      <c r="AA167" s="16">
        <f t="shared" si="28"/>
        <v>0</v>
      </c>
      <c r="AB167" s="16">
        <f t="shared" si="29"/>
        <v>0</v>
      </c>
    </row>
    <row r="168" spans="1:28" ht="12.75" customHeight="1">
      <c r="A168" s="38">
        <v>4442</v>
      </c>
      <c r="B168" s="39" t="s">
        <v>166</v>
      </c>
      <c r="C168" s="38">
        <v>567431</v>
      </c>
      <c r="D168" s="38">
        <v>25724291</v>
      </c>
      <c r="E168" s="38">
        <v>1953750</v>
      </c>
      <c r="F168" s="38">
        <v>1191711</v>
      </c>
      <c r="G168" s="38">
        <v>494831</v>
      </c>
      <c r="H168" s="38">
        <v>988927</v>
      </c>
      <c r="I168" s="38">
        <v>2645511</v>
      </c>
      <c r="J168" s="40">
        <v>940.67</v>
      </c>
      <c r="K168" s="40">
        <v>4890</v>
      </c>
      <c r="L168" s="40">
        <v>0</v>
      </c>
      <c r="M168" s="40">
        <v>0</v>
      </c>
      <c r="N168" s="40">
        <v>0</v>
      </c>
      <c r="O168" s="40">
        <v>-1433517.91</v>
      </c>
      <c r="P168" s="39" t="s">
        <v>167</v>
      </c>
      <c r="Q168" s="38">
        <v>69998</v>
      </c>
      <c r="R168" s="39" t="s">
        <v>746</v>
      </c>
      <c r="S168" s="16">
        <f t="shared" si="20"/>
        <v>5094092</v>
      </c>
      <c r="T168" s="16">
        <f t="shared" si="21"/>
        <v>6527609.91</v>
      </c>
      <c r="U168" s="16">
        <f t="shared" si="22"/>
        <v>5830.67</v>
      </c>
      <c r="V168" s="16">
        <f t="shared" si="23"/>
        <v>6521779.24</v>
      </c>
      <c r="W168" s="16">
        <f t="shared" si="24"/>
        <v>27904929</v>
      </c>
      <c r="X168" s="17">
        <f t="shared" si="25"/>
        <v>0.020334436256763098</v>
      </c>
      <c r="Y168" s="16">
        <f t="shared" si="26"/>
        <v>132616.70423646088</v>
      </c>
      <c r="Z168" s="18">
        <f t="shared" si="27"/>
        <v>6389162.535763539</v>
      </c>
      <c r="AA168" s="16">
        <f t="shared" si="28"/>
        <v>0</v>
      </c>
      <c r="AB168" s="16">
        <f t="shared" si="29"/>
        <v>0</v>
      </c>
    </row>
    <row r="169" spans="1:28" ht="12.75" customHeight="1">
      <c r="A169" s="38">
        <v>4443</v>
      </c>
      <c r="B169" s="39" t="s">
        <v>76</v>
      </c>
      <c r="C169" s="41"/>
      <c r="D169" s="38">
        <v>31878177</v>
      </c>
      <c r="E169" s="38">
        <v>1980306</v>
      </c>
      <c r="F169" s="38">
        <v>1139349</v>
      </c>
      <c r="G169" s="38">
        <v>517152</v>
      </c>
      <c r="H169" s="38">
        <v>1191867</v>
      </c>
      <c r="I169" s="38">
        <v>711102</v>
      </c>
      <c r="J169" s="40">
        <v>371180</v>
      </c>
      <c r="K169" s="40">
        <v>1273298.27</v>
      </c>
      <c r="L169" s="40">
        <v>558272</v>
      </c>
      <c r="M169" s="40">
        <v>0</v>
      </c>
      <c r="N169" s="40">
        <v>0</v>
      </c>
      <c r="O169" s="40">
        <v>-1694602.7</v>
      </c>
      <c r="P169" s="39" t="s">
        <v>77</v>
      </c>
      <c r="Q169" s="38">
        <v>71064</v>
      </c>
      <c r="R169" s="39" t="s">
        <v>747</v>
      </c>
      <c r="S169" s="16">
        <f t="shared" si="20"/>
        <v>3208560</v>
      </c>
      <c r="T169" s="16">
        <f t="shared" si="21"/>
        <v>4903162.7</v>
      </c>
      <c r="U169" s="16">
        <f t="shared" si="22"/>
        <v>2202750.27</v>
      </c>
      <c r="V169" s="16">
        <f t="shared" si="23"/>
        <v>2700412.43</v>
      </c>
      <c r="W169" s="16">
        <f t="shared" si="24"/>
        <v>34209393</v>
      </c>
      <c r="X169" s="17">
        <f t="shared" si="25"/>
        <v>0</v>
      </c>
      <c r="Y169" s="16">
        <f t="shared" si="26"/>
        <v>0</v>
      </c>
      <c r="Z169" s="18">
        <f t="shared" si="27"/>
        <v>2700412.43</v>
      </c>
      <c r="AA169" s="16">
        <f t="shared" si="28"/>
        <v>0</v>
      </c>
      <c r="AB169" s="16">
        <f t="shared" si="29"/>
        <v>0</v>
      </c>
    </row>
    <row r="170" spans="1:28" ht="12.75" customHeight="1">
      <c r="A170" s="38">
        <v>4444</v>
      </c>
      <c r="B170" s="39" t="s">
        <v>329</v>
      </c>
      <c r="C170" s="38">
        <v>0</v>
      </c>
      <c r="D170" s="38">
        <v>4991309</v>
      </c>
      <c r="E170" s="38">
        <v>349849</v>
      </c>
      <c r="F170" s="38">
        <v>238521</v>
      </c>
      <c r="G170" s="38">
        <v>120765</v>
      </c>
      <c r="H170" s="38">
        <v>228022</v>
      </c>
      <c r="I170" s="38">
        <v>210648</v>
      </c>
      <c r="J170" s="40">
        <v>40711</v>
      </c>
      <c r="K170" s="40">
        <v>154561.6</v>
      </c>
      <c r="L170" s="40">
        <v>0</v>
      </c>
      <c r="M170" s="40">
        <v>87727.5272</v>
      </c>
      <c r="N170" s="40">
        <v>0</v>
      </c>
      <c r="O170" s="40">
        <v>-356913.87</v>
      </c>
      <c r="P170" s="39" t="s">
        <v>330</v>
      </c>
      <c r="Q170" s="38">
        <v>71298</v>
      </c>
      <c r="R170" s="39" t="s">
        <v>748</v>
      </c>
      <c r="S170" s="16">
        <f t="shared" si="20"/>
        <v>681262</v>
      </c>
      <c r="T170" s="16">
        <f t="shared" si="21"/>
        <v>1038175.87</v>
      </c>
      <c r="U170" s="16">
        <f t="shared" si="22"/>
        <v>283000.1272</v>
      </c>
      <c r="V170" s="16">
        <f t="shared" si="23"/>
        <v>755175.7428</v>
      </c>
      <c r="W170" s="16">
        <f t="shared" si="24"/>
        <v>5457852</v>
      </c>
      <c r="X170" s="17">
        <f t="shared" si="25"/>
        <v>0</v>
      </c>
      <c r="Y170" s="16">
        <f t="shared" si="26"/>
        <v>0</v>
      </c>
      <c r="Z170" s="18">
        <f t="shared" si="27"/>
        <v>755175.7428</v>
      </c>
      <c r="AA170" s="16">
        <f t="shared" si="28"/>
        <v>0</v>
      </c>
      <c r="AB170" s="16">
        <f t="shared" si="29"/>
        <v>0</v>
      </c>
    </row>
    <row r="171" spans="1:28" ht="12.75" customHeight="1">
      <c r="A171" s="38">
        <v>4445</v>
      </c>
      <c r="B171" s="39" t="s">
        <v>254</v>
      </c>
      <c r="C171" s="41"/>
      <c r="D171" s="38">
        <v>20244905</v>
      </c>
      <c r="E171" s="38">
        <v>1318673</v>
      </c>
      <c r="F171" s="38">
        <v>1210581</v>
      </c>
      <c r="G171" s="38">
        <v>658717</v>
      </c>
      <c r="H171" s="38">
        <v>1056081</v>
      </c>
      <c r="I171" s="38">
        <v>-652603</v>
      </c>
      <c r="J171" s="40">
        <v>64183</v>
      </c>
      <c r="K171" s="40">
        <v>357525.13</v>
      </c>
      <c r="L171" s="40">
        <v>0</v>
      </c>
      <c r="M171" s="40">
        <v>297222.4555</v>
      </c>
      <c r="N171" s="40">
        <v>0</v>
      </c>
      <c r="O171" s="40">
        <v>-1709118.38</v>
      </c>
      <c r="P171" s="39" t="s">
        <v>255</v>
      </c>
      <c r="Q171" s="38">
        <v>70702</v>
      </c>
      <c r="R171" s="39" t="s">
        <v>749</v>
      </c>
      <c r="S171" s="16">
        <f t="shared" si="20"/>
        <v>1324787</v>
      </c>
      <c r="T171" s="16">
        <f t="shared" si="21"/>
        <v>3033905.38</v>
      </c>
      <c r="U171" s="16">
        <f t="shared" si="22"/>
        <v>718930.5855</v>
      </c>
      <c r="V171" s="16">
        <f t="shared" si="23"/>
        <v>2314974.7945</v>
      </c>
      <c r="W171" s="16">
        <f t="shared" si="24"/>
        <v>22511567</v>
      </c>
      <c r="X171" s="17">
        <f t="shared" si="25"/>
        <v>0</v>
      </c>
      <c r="Y171" s="16">
        <f t="shared" si="26"/>
        <v>0</v>
      </c>
      <c r="Z171" s="18">
        <f t="shared" si="27"/>
        <v>2314974.7945</v>
      </c>
      <c r="AA171" s="16">
        <f t="shared" si="28"/>
        <v>0</v>
      </c>
      <c r="AB171" s="16">
        <f t="shared" si="29"/>
        <v>0</v>
      </c>
    </row>
    <row r="172" spans="1:28" ht="12.75" customHeight="1">
      <c r="A172" s="38">
        <v>4394</v>
      </c>
      <c r="B172" s="39" t="s">
        <v>511</v>
      </c>
      <c r="C172" s="47">
        <v>11018014</v>
      </c>
      <c r="D172" s="38">
        <v>20928251</v>
      </c>
      <c r="E172" s="38">
        <v>8435531</v>
      </c>
      <c r="F172" s="38">
        <v>170529</v>
      </c>
      <c r="G172" s="38">
        <v>517164</v>
      </c>
      <c r="H172" s="38">
        <v>714301</v>
      </c>
      <c r="I172" s="38">
        <v>7159884</v>
      </c>
      <c r="J172" s="40">
        <v>484378.3</v>
      </c>
      <c r="K172" s="40">
        <v>17871708.97</v>
      </c>
      <c r="L172" s="40">
        <v>0</v>
      </c>
      <c r="M172" s="40">
        <v>87271.71</v>
      </c>
      <c r="N172" s="40">
        <v>0</v>
      </c>
      <c r="O172" s="40">
        <v>-840666.07</v>
      </c>
      <c r="P172" s="39" t="s">
        <v>512</v>
      </c>
      <c r="Q172" s="38">
        <v>72211</v>
      </c>
      <c r="R172" s="39" t="s">
        <v>719</v>
      </c>
      <c r="S172" s="16">
        <f t="shared" si="20"/>
        <v>16112579</v>
      </c>
      <c r="T172" s="16">
        <f t="shared" si="21"/>
        <v>16953245.07</v>
      </c>
      <c r="U172" s="16">
        <f t="shared" si="22"/>
        <v>18443358.98</v>
      </c>
      <c r="V172" s="16">
        <f t="shared" si="23"/>
        <v>0</v>
      </c>
      <c r="W172" s="16">
        <f t="shared" si="24"/>
        <v>21813081</v>
      </c>
      <c r="X172" s="17">
        <f t="shared" si="25"/>
        <v>0.5051103968302323</v>
      </c>
      <c r="Y172" s="16">
        <f t="shared" si="26"/>
        <v>0</v>
      </c>
      <c r="Z172" s="18">
        <f t="shared" si="27"/>
        <v>0</v>
      </c>
      <c r="AA172" s="16">
        <f t="shared" si="28"/>
        <v>840666.07</v>
      </c>
      <c r="AB172" s="16">
        <f t="shared" si="29"/>
        <v>7005.550583333334</v>
      </c>
    </row>
    <row r="173" spans="1:28" ht="12.75" customHeight="1">
      <c r="A173" s="38">
        <v>4447</v>
      </c>
      <c r="B173" s="39" t="s">
        <v>393</v>
      </c>
      <c r="C173" s="38">
        <v>0</v>
      </c>
      <c r="D173" s="38">
        <v>2821498</v>
      </c>
      <c r="E173" s="38">
        <v>1199448</v>
      </c>
      <c r="F173" s="38">
        <v>826576</v>
      </c>
      <c r="G173" s="38">
        <v>30031</v>
      </c>
      <c r="H173" s="38">
        <v>48420</v>
      </c>
      <c r="I173" s="38">
        <v>253593</v>
      </c>
      <c r="J173" s="40">
        <v>10777</v>
      </c>
      <c r="K173" s="40">
        <v>1009659</v>
      </c>
      <c r="L173" s="40">
        <v>0</v>
      </c>
      <c r="M173" s="40">
        <v>53928.618</v>
      </c>
      <c r="N173" s="40">
        <v>0</v>
      </c>
      <c r="O173" s="41"/>
      <c r="P173" s="39" t="s">
        <v>394</v>
      </c>
      <c r="Q173" s="38">
        <v>72436</v>
      </c>
      <c r="R173" s="39" t="s">
        <v>751</v>
      </c>
      <c r="S173" s="16">
        <f t="shared" si="20"/>
        <v>1483072</v>
      </c>
      <c r="T173" s="16">
        <f t="shared" si="21"/>
        <v>1483072</v>
      </c>
      <c r="U173" s="16">
        <f t="shared" si="22"/>
        <v>1074364.618</v>
      </c>
      <c r="V173" s="16">
        <f t="shared" si="23"/>
        <v>408707.382</v>
      </c>
      <c r="W173" s="16">
        <f t="shared" si="24"/>
        <v>3696494</v>
      </c>
      <c r="X173" s="17">
        <f t="shared" si="25"/>
        <v>0</v>
      </c>
      <c r="Y173" s="16">
        <f t="shared" si="26"/>
        <v>0</v>
      </c>
      <c r="Z173" s="18">
        <f t="shared" si="27"/>
        <v>408707.382</v>
      </c>
      <c r="AA173" s="16">
        <f t="shared" si="28"/>
        <v>0</v>
      </c>
      <c r="AB173" s="16">
        <f t="shared" si="29"/>
        <v>0</v>
      </c>
    </row>
    <row r="174" spans="1:28" ht="12.75" customHeight="1">
      <c r="A174" s="38">
        <v>4448</v>
      </c>
      <c r="B174" s="39" t="s">
        <v>192</v>
      </c>
      <c r="C174" s="38">
        <v>0</v>
      </c>
      <c r="D174" s="38">
        <v>5630364</v>
      </c>
      <c r="E174" s="38">
        <v>323941</v>
      </c>
      <c r="F174" s="38">
        <v>444105</v>
      </c>
      <c r="G174" s="38">
        <v>283018</v>
      </c>
      <c r="H174" s="38">
        <v>194599</v>
      </c>
      <c r="I174" s="38">
        <v>196740</v>
      </c>
      <c r="J174" s="40">
        <v>219211</v>
      </c>
      <c r="K174" s="40">
        <v>370224.68</v>
      </c>
      <c r="L174" s="40">
        <v>0</v>
      </c>
      <c r="M174" s="40">
        <v>196937.117</v>
      </c>
      <c r="N174" s="40">
        <v>0</v>
      </c>
      <c r="O174" s="40">
        <v>-436542.81</v>
      </c>
      <c r="P174" s="39" t="s">
        <v>193</v>
      </c>
      <c r="Q174" s="38">
        <v>71363</v>
      </c>
      <c r="R174" s="39" t="s">
        <v>752</v>
      </c>
      <c r="S174" s="16">
        <f t="shared" si="20"/>
        <v>803699</v>
      </c>
      <c r="T174" s="16">
        <f t="shared" si="21"/>
        <v>1240241.81</v>
      </c>
      <c r="U174" s="16">
        <f t="shared" si="22"/>
        <v>786372.797</v>
      </c>
      <c r="V174" s="16">
        <f t="shared" si="23"/>
        <v>453869.01300000004</v>
      </c>
      <c r="W174" s="16">
        <f t="shared" si="24"/>
        <v>6269068</v>
      </c>
      <c r="X174" s="17">
        <f t="shared" si="25"/>
        <v>0</v>
      </c>
      <c r="Y174" s="16">
        <f t="shared" si="26"/>
        <v>0</v>
      </c>
      <c r="Z174" s="18">
        <f t="shared" si="27"/>
        <v>453869.01300000004</v>
      </c>
      <c r="AA174" s="16">
        <f t="shared" si="28"/>
        <v>0</v>
      </c>
      <c r="AB174" s="16">
        <f t="shared" si="29"/>
        <v>0</v>
      </c>
    </row>
    <row r="175" spans="1:28" ht="12.75" customHeight="1">
      <c r="A175" s="38">
        <v>4449</v>
      </c>
      <c r="B175" s="39" t="s">
        <v>405</v>
      </c>
      <c r="C175" s="38">
        <v>2526156</v>
      </c>
      <c r="D175" s="38">
        <v>5073566</v>
      </c>
      <c r="E175" s="38">
        <v>3505129</v>
      </c>
      <c r="F175" s="38">
        <v>93021</v>
      </c>
      <c r="G175" s="38">
        <v>49448</v>
      </c>
      <c r="H175" s="38">
        <v>98471</v>
      </c>
      <c r="I175" s="38">
        <v>7370657</v>
      </c>
      <c r="J175" s="40">
        <v>91605</v>
      </c>
      <c r="K175" s="40">
        <v>4672305</v>
      </c>
      <c r="L175" s="40">
        <v>0</v>
      </c>
      <c r="M175" s="40">
        <v>116100.0396</v>
      </c>
      <c r="N175" s="40">
        <v>0</v>
      </c>
      <c r="O175" s="40">
        <v>-279090.76</v>
      </c>
      <c r="P175" s="39" t="s">
        <v>406</v>
      </c>
      <c r="Q175" s="38">
        <v>71505</v>
      </c>
      <c r="R175" s="39" t="s">
        <v>753</v>
      </c>
      <c r="S175" s="16">
        <f t="shared" si="20"/>
        <v>10925234</v>
      </c>
      <c r="T175" s="16">
        <f t="shared" si="21"/>
        <v>11204324.76</v>
      </c>
      <c r="U175" s="16">
        <f t="shared" si="22"/>
        <v>4880010.0396</v>
      </c>
      <c r="V175" s="16">
        <f t="shared" si="23"/>
        <v>6324314.7204</v>
      </c>
      <c r="W175" s="16">
        <f t="shared" si="24"/>
        <v>5265058</v>
      </c>
      <c r="X175" s="17">
        <f t="shared" si="25"/>
        <v>0.4797964238950454</v>
      </c>
      <c r="Y175" s="16">
        <f t="shared" si="26"/>
        <v>3034383.586434714</v>
      </c>
      <c r="Z175" s="18">
        <f t="shared" si="27"/>
        <v>3289931.133965286</v>
      </c>
      <c r="AA175" s="16">
        <f t="shared" si="28"/>
        <v>0</v>
      </c>
      <c r="AB175" s="16">
        <f t="shared" si="29"/>
        <v>0</v>
      </c>
    </row>
    <row r="176" spans="1:28" ht="12.75" customHeight="1">
      <c r="A176" s="38">
        <v>4450</v>
      </c>
      <c r="B176" s="39" t="s">
        <v>475</v>
      </c>
      <c r="C176" s="41"/>
      <c r="D176" s="38">
        <v>6858024</v>
      </c>
      <c r="E176" s="38">
        <v>1912539</v>
      </c>
      <c r="F176" s="38">
        <v>687598</v>
      </c>
      <c r="G176" s="38">
        <v>200706</v>
      </c>
      <c r="H176" s="38">
        <v>288585</v>
      </c>
      <c r="I176" s="38">
        <v>298183</v>
      </c>
      <c r="J176" s="40">
        <v>119266.9</v>
      </c>
      <c r="K176" s="40">
        <v>878868.39</v>
      </c>
      <c r="L176" s="40">
        <v>0</v>
      </c>
      <c r="M176" s="40">
        <v>117953.269</v>
      </c>
      <c r="N176" s="40">
        <v>0</v>
      </c>
      <c r="O176" s="40">
        <v>-450092.96</v>
      </c>
      <c r="P176" s="39" t="s">
        <v>476</v>
      </c>
      <c r="Q176" s="38">
        <v>70377</v>
      </c>
      <c r="R176" s="39" t="s">
        <v>754</v>
      </c>
      <c r="S176" s="16">
        <f t="shared" si="20"/>
        <v>2411428</v>
      </c>
      <c r="T176" s="16">
        <f t="shared" si="21"/>
        <v>2861520.96</v>
      </c>
      <c r="U176" s="16">
        <f t="shared" si="22"/>
        <v>1116088.559</v>
      </c>
      <c r="V176" s="16">
        <f t="shared" si="23"/>
        <v>1745432.401</v>
      </c>
      <c r="W176" s="16">
        <f t="shared" si="24"/>
        <v>7834207</v>
      </c>
      <c r="X176" s="17">
        <f t="shared" si="25"/>
        <v>0</v>
      </c>
      <c r="Y176" s="16">
        <f t="shared" si="26"/>
        <v>0</v>
      </c>
      <c r="Z176" s="18">
        <f t="shared" si="27"/>
        <v>1745432.401</v>
      </c>
      <c r="AA176" s="16">
        <f t="shared" si="28"/>
        <v>0</v>
      </c>
      <c r="AB176" s="16">
        <f t="shared" si="29"/>
        <v>0</v>
      </c>
    </row>
    <row r="177" spans="1:28" ht="12.75" customHeight="1">
      <c r="A177" s="38">
        <v>4451</v>
      </c>
      <c r="B177" s="39" t="s">
        <v>457</v>
      </c>
      <c r="C177" s="38">
        <v>210460</v>
      </c>
      <c r="D177" s="38">
        <v>4300415</v>
      </c>
      <c r="E177" s="38">
        <v>252487</v>
      </c>
      <c r="F177" s="38">
        <v>399573</v>
      </c>
      <c r="G177" s="38">
        <v>79156</v>
      </c>
      <c r="H177" s="38">
        <v>139982</v>
      </c>
      <c r="I177" s="38">
        <v>717686</v>
      </c>
      <c r="J177" s="40">
        <v>14515</v>
      </c>
      <c r="K177" s="40">
        <v>213062.3</v>
      </c>
      <c r="L177" s="40">
        <v>0</v>
      </c>
      <c r="M177" s="40">
        <v>153383.2172</v>
      </c>
      <c r="N177" s="40">
        <v>0</v>
      </c>
      <c r="O177" s="40">
        <v>-250541.9</v>
      </c>
      <c r="P177" s="39" t="s">
        <v>458</v>
      </c>
      <c r="Q177" s="38">
        <v>70705</v>
      </c>
      <c r="R177" s="39" t="s">
        <v>755</v>
      </c>
      <c r="S177" s="16">
        <f t="shared" si="20"/>
        <v>1049329</v>
      </c>
      <c r="T177" s="16">
        <f t="shared" si="21"/>
        <v>1299870.9</v>
      </c>
      <c r="U177" s="16">
        <f t="shared" si="22"/>
        <v>380960.5172</v>
      </c>
      <c r="V177" s="16">
        <f t="shared" si="23"/>
        <v>918910.3827999999</v>
      </c>
      <c r="W177" s="16">
        <f t="shared" si="24"/>
        <v>4839970</v>
      </c>
      <c r="X177" s="17">
        <f t="shared" si="25"/>
        <v>0.04348374060169794</v>
      </c>
      <c r="Y177" s="16">
        <f t="shared" si="26"/>
        <v>39957.66072188215</v>
      </c>
      <c r="Z177" s="18">
        <f t="shared" si="27"/>
        <v>878952.7220781178</v>
      </c>
      <c r="AA177" s="16">
        <f t="shared" si="28"/>
        <v>0</v>
      </c>
      <c r="AB177" s="16">
        <f t="shared" si="29"/>
        <v>0</v>
      </c>
    </row>
    <row r="178" spans="1:28" ht="12.75" customHeight="1">
      <c r="A178" s="38">
        <v>4452</v>
      </c>
      <c r="B178" s="39" t="s">
        <v>365</v>
      </c>
      <c r="C178" s="41"/>
      <c r="D178" s="38">
        <v>1355343</v>
      </c>
      <c r="E178" s="38">
        <v>74734</v>
      </c>
      <c r="F178" s="38">
        <v>43511</v>
      </c>
      <c r="G178" s="38">
        <v>49984</v>
      </c>
      <c r="H178" s="38">
        <v>66716</v>
      </c>
      <c r="I178" s="38">
        <v>391459</v>
      </c>
      <c r="J178" s="40">
        <v>1904</v>
      </c>
      <c r="K178" s="40">
        <v>1801</v>
      </c>
      <c r="L178" s="40">
        <v>0</v>
      </c>
      <c r="M178" s="40">
        <v>3542.1794</v>
      </c>
      <c r="N178" s="40">
        <v>0</v>
      </c>
      <c r="O178" s="40">
        <v>-87577.25</v>
      </c>
      <c r="P178" s="39" t="s">
        <v>366</v>
      </c>
      <c r="Q178" s="38">
        <v>70141</v>
      </c>
      <c r="R178" s="39" t="s">
        <v>756</v>
      </c>
      <c r="S178" s="16">
        <f t="shared" si="20"/>
        <v>516177</v>
      </c>
      <c r="T178" s="16">
        <f t="shared" si="21"/>
        <v>603754.25</v>
      </c>
      <c r="U178" s="16">
        <f t="shared" si="22"/>
        <v>7247.1794</v>
      </c>
      <c r="V178" s="16">
        <f t="shared" si="23"/>
        <v>596507.0706</v>
      </c>
      <c r="W178" s="16">
        <f t="shared" si="24"/>
        <v>1465570</v>
      </c>
      <c r="X178" s="17">
        <f t="shared" si="25"/>
        <v>0</v>
      </c>
      <c r="Y178" s="16">
        <f t="shared" si="26"/>
        <v>0</v>
      </c>
      <c r="Z178" s="18">
        <f t="shared" si="27"/>
        <v>596507.0706</v>
      </c>
      <c r="AA178" s="16">
        <f t="shared" si="28"/>
        <v>0</v>
      </c>
      <c r="AB178" s="16">
        <f t="shared" si="29"/>
        <v>0</v>
      </c>
    </row>
    <row r="179" spans="1:28" ht="12.75" customHeight="1">
      <c r="A179" s="38">
        <v>4453</v>
      </c>
      <c r="B179" s="39" t="s">
        <v>122</v>
      </c>
      <c r="C179" s="38">
        <v>414320</v>
      </c>
      <c r="D179" s="38">
        <v>20338794</v>
      </c>
      <c r="E179" s="38">
        <v>837505</v>
      </c>
      <c r="F179" s="38">
        <v>1119889</v>
      </c>
      <c r="G179" s="38">
        <v>324798</v>
      </c>
      <c r="H179" s="38">
        <v>1114829</v>
      </c>
      <c r="I179" s="38">
        <v>841898</v>
      </c>
      <c r="J179" s="40">
        <v>51612</v>
      </c>
      <c r="K179" s="40">
        <v>445440.98</v>
      </c>
      <c r="L179" s="40">
        <v>0</v>
      </c>
      <c r="M179" s="40">
        <v>94455.291</v>
      </c>
      <c r="N179" s="40">
        <v>0</v>
      </c>
      <c r="O179" s="40">
        <v>-1083127.83</v>
      </c>
      <c r="P179" s="39" t="s">
        <v>123</v>
      </c>
      <c r="Q179" s="38">
        <v>70770</v>
      </c>
      <c r="R179" s="39" t="s">
        <v>757</v>
      </c>
      <c r="S179" s="16">
        <f t="shared" si="20"/>
        <v>2004201</v>
      </c>
      <c r="T179" s="16">
        <f t="shared" si="21"/>
        <v>3087328.83</v>
      </c>
      <c r="U179" s="16">
        <f t="shared" si="22"/>
        <v>591508.271</v>
      </c>
      <c r="V179" s="16">
        <f t="shared" si="23"/>
        <v>2495820.5590000004</v>
      </c>
      <c r="W179" s="16">
        <f t="shared" si="24"/>
        <v>22573512</v>
      </c>
      <c r="X179" s="17">
        <f t="shared" si="25"/>
        <v>0.01835425519963398</v>
      </c>
      <c r="Y179" s="16">
        <f t="shared" si="26"/>
        <v>45808.92747237914</v>
      </c>
      <c r="Z179" s="18">
        <f t="shared" si="27"/>
        <v>2450011.6315276213</v>
      </c>
      <c r="AA179" s="16">
        <f t="shared" si="28"/>
        <v>0</v>
      </c>
      <c r="AB179" s="16">
        <f t="shared" si="29"/>
        <v>0</v>
      </c>
    </row>
    <row r="180" spans="1:28" ht="12.75" customHeight="1">
      <c r="A180" s="38">
        <v>4454</v>
      </c>
      <c r="B180" s="39" t="s">
        <v>429</v>
      </c>
      <c r="C180" s="41"/>
      <c r="D180" s="38">
        <v>4455033</v>
      </c>
      <c r="E180" s="38">
        <v>265568</v>
      </c>
      <c r="F180" s="38">
        <v>187158</v>
      </c>
      <c r="G180" s="38">
        <v>362851</v>
      </c>
      <c r="H180" s="38">
        <v>220519</v>
      </c>
      <c r="I180" s="38">
        <v>98892</v>
      </c>
      <c r="J180" s="40">
        <v>0</v>
      </c>
      <c r="K180" s="40">
        <v>13589.63</v>
      </c>
      <c r="L180" s="40">
        <v>234371</v>
      </c>
      <c r="M180" s="40">
        <v>0</v>
      </c>
      <c r="N180" s="40">
        <v>0</v>
      </c>
      <c r="O180" s="40">
        <v>-151847.81</v>
      </c>
      <c r="P180" s="39" t="s">
        <v>430</v>
      </c>
      <c r="Q180" s="38">
        <v>70573</v>
      </c>
      <c r="R180" s="39" t="s">
        <v>758</v>
      </c>
      <c r="S180" s="16">
        <f t="shared" si="20"/>
        <v>727311</v>
      </c>
      <c r="T180" s="16">
        <f t="shared" si="21"/>
        <v>879158.81</v>
      </c>
      <c r="U180" s="16">
        <f t="shared" si="22"/>
        <v>247960.63</v>
      </c>
      <c r="V180" s="16">
        <f t="shared" si="23"/>
        <v>631198.18</v>
      </c>
      <c r="W180" s="16">
        <f t="shared" si="24"/>
        <v>4862710</v>
      </c>
      <c r="X180" s="17">
        <f t="shared" si="25"/>
        <v>0</v>
      </c>
      <c r="Y180" s="16">
        <f t="shared" si="26"/>
        <v>0</v>
      </c>
      <c r="Z180" s="18">
        <f t="shared" si="27"/>
        <v>631198.18</v>
      </c>
      <c r="AA180" s="16">
        <f t="shared" si="28"/>
        <v>0</v>
      </c>
      <c r="AB180" s="16">
        <f t="shared" si="29"/>
        <v>0</v>
      </c>
    </row>
    <row r="181" spans="1:28" ht="12.75" customHeight="1">
      <c r="A181" s="38">
        <v>4457</v>
      </c>
      <c r="B181" s="39" t="s">
        <v>323</v>
      </c>
      <c r="C181" s="38">
        <v>0</v>
      </c>
      <c r="D181" s="38">
        <v>28195340</v>
      </c>
      <c r="E181" s="38">
        <v>835565</v>
      </c>
      <c r="F181" s="38">
        <v>1500784</v>
      </c>
      <c r="G181" s="38">
        <v>654150</v>
      </c>
      <c r="H181" s="38">
        <v>1548111</v>
      </c>
      <c r="I181" s="38">
        <v>1507365</v>
      </c>
      <c r="J181" s="40">
        <v>353110.22</v>
      </c>
      <c r="K181" s="40">
        <v>486982.57</v>
      </c>
      <c r="L181" s="40">
        <v>0</v>
      </c>
      <c r="M181" s="40">
        <v>701677.69</v>
      </c>
      <c r="N181" s="40">
        <v>0</v>
      </c>
      <c r="O181" s="40">
        <v>-2086426.44</v>
      </c>
      <c r="P181" s="39" t="s">
        <v>324</v>
      </c>
      <c r="Q181" s="38">
        <v>71080</v>
      </c>
      <c r="R181" s="39" t="s">
        <v>759</v>
      </c>
      <c r="S181" s="16">
        <f t="shared" si="20"/>
        <v>2997080</v>
      </c>
      <c r="T181" s="16">
        <f t="shared" si="21"/>
        <v>5083506.4399999995</v>
      </c>
      <c r="U181" s="16">
        <f t="shared" si="22"/>
        <v>1541770.48</v>
      </c>
      <c r="V181" s="16">
        <f t="shared" si="23"/>
        <v>3541735.9599999995</v>
      </c>
      <c r="W181" s="16">
        <f t="shared" si="24"/>
        <v>31244235</v>
      </c>
      <c r="X181" s="17">
        <f t="shared" si="25"/>
        <v>0</v>
      </c>
      <c r="Y181" s="16">
        <f t="shared" si="26"/>
        <v>0</v>
      </c>
      <c r="Z181" s="18">
        <f t="shared" si="27"/>
        <v>3541735.9599999995</v>
      </c>
      <c r="AA181" s="16">
        <f t="shared" si="28"/>
        <v>0</v>
      </c>
      <c r="AB181" s="16">
        <f t="shared" si="29"/>
        <v>0</v>
      </c>
    </row>
    <row r="182" spans="1:28" ht="12.75" customHeight="1">
      <c r="A182" s="38">
        <v>4458</v>
      </c>
      <c r="B182" s="39" t="s">
        <v>427</v>
      </c>
      <c r="C182" s="38">
        <v>0</v>
      </c>
      <c r="D182" s="38">
        <v>19481737</v>
      </c>
      <c r="E182" s="38">
        <v>2123541</v>
      </c>
      <c r="F182" s="38">
        <v>809012</v>
      </c>
      <c r="G182" s="38">
        <v>1276176</v>
      </c>
      <c r="H182" s="38">
        <v>791613</v>
      </c>
      <c r="I182" s="38">
        <v>2390563</v>
      </c>
      <c r="J182" s="40">
        <v>262207.76</v>
      </c>
      <c r="K182" s="40">
        <v>1275041.04</v>
      </c>
      <c r="L182" s="40">
        <v>0</v>
      </c>
      <c r="M182" s="40">
        <v>601589.19</v>
      </c>
      <c r="N182" s="40">
        <v>0</v>
      </c>
      <c r="O182" s="40">
        <v>-1281896.27</v>
      </c>
      <c r="P182" s="39" t="s">
        <v>428</v>
      </c>
      <c r="Q182" s="38">
        <v>70779</v>
      </c>
      <c r="R182" s="39" t="s">
        <v>760</v>
      </c>
      <c r="S182" s="16">
        <f t="shared" si="20"/>
        <v>5790280</v>
      </c>
      <c r="T182" s="16">
        <f t="shared" si="21"/>
        <v>7072176.27</v>
      </c>
      <c r="U182" s="16">
        <f t="shared" si="22"/>
        <v>2138837.99</v>
      </c>
      <c r="V182" s="16">
        <f t="shared" si="23"/>
        <v>4933338.279999999</v>
      </c>
      <c r="W182" s="16">
        <f t="shared" si="24"/>
        <v>21082362</v>
      </c>
      <c r="X182" s="17">
        <f t="shared" si="25"/>
        <v>0</v>
      </c>
      <c r="Y182" s="16">
        <f t="shared" si="26"/>
        <v>0</v>
      </c>
      <c r="Z182" s="18">
        <f t="shared" si="27"/>
        <v>4933338.279999999</v>
      </c>
      <c r="AA182" s="16">
        <f t="shared" si="28"/>
        <v>0</v>
      </c>
      <c r="AB182" s="16">
        <f t="shared" si="29"/>
        <v>0</v>
      </c>
    </row>
    <row r="183" spans="1:28" ht="12.75" customHeight="1">
      <c r="A183" s="38">
        <v>4459</v>
      </c>
      <c r="B183" s="39" t="s">
        <v>425</v>
      </c>
      <c r="C183" s="38">
        <v>0</v>
      </c>
      <c r="D183" s="38">
        <v>2045008</v>
      </c>
      <c r="E183" s="38">
        <v>299112</v>
      </c>
      <c r="F183" s="38">
        <v>170655</v>
      </c>
      <c r="G183" s="38">
        <v>258997</v>
      </c>
      <c r="H183" s="38">
        <v>99196</v>
      </c>
      <c r="I183" s="38">
        <v>940527</v>
      </c>
      <c r="J183" s="40">
        <v>59169.74</v>
      </c>
      <c r="K183" s="40">
        <v>213784.7536</v>
      </c>
      <c r="L183" s="40">
        <v>0</v>
      </c>
      <c r="M183" s="40">
        <v>78726</v>
      </c>
      <c r="N183" s="40">
        <v>0</v>
      </c>
      <c r="O183" s="40">
        <v>-179501.27</v>
      </c>
      <c r="P183" s="39" t="s">
        <v>426</v>
      </c>
      <c r="Q183" s="38">
        <v>70527</v>
      </c>
      <c r="R183" s="39" t="s">
        <v>761</v>
      </c>
      <c r="S183" s="16">
        <f t="shared" si="20"/>
        <v>1498636</v>
      </c>
      <c r="T183" s="16">
        <f t="shared" si="21"/>
        <v>1678137.27</v>
      </c>
      <c r="U183" s="16">
        <f t="shared" si="22"/>
        <v>351680.4936</v>
      </c>
      <c r="V183" s="16">
        <f t="shared" si="23"/>
        <v>1326456.7764</v>
      </c>
      <c r="W183" s="16">
        <f t="shared" si="24"/>
        <v>2314859</v>
      </c>
      <c r="X183" s="17">
        <f t="shared" si="25"/>
        <v>0</v>
      </c>
      <c r="Y183" s="16">
        <f t="shared" si="26"/>
        <v>0</v>
      </c>
      <c r="Z183" s="18">
        <f t="shared" si="27"/>
        <v>1326456.7764</v>
      </c>
      <c r="AA183" s="16">
        <f t="shared" si="28"/>
        <v>0</v>
      </c>
      <c r="AB183" s="16">
        <f t="shared" si="29"/>
        <v>0</v>
      </c>
    </row>
    <row r="184" spans="1:28" ht="12.75" customHeight="1">
      <c r="A184" s="38">
        <v>4460</v>
      </c>
      <c r="B184" s="39" t="s">
        <v>347</v>
      </c>
      <c r="C184" s="38">
        <v>0</v>
      </c>
      <c r="D184" s="38">
        <v>795023</v>
      </c>
      <c r="E184" s="38">
        <v>430360</v>
      </c>
      <c r="F184" s="38">
        <v>52105</v>
      </c>
      <c r="G184" s="38">
        <v>37277</v>
      </c>
      <c r="H184" s="38">
        <v>9261</v>
      </c>
      <c r="I184" s="38">
        <v>40185</v>
      </c>
      <c r="J184" s="40">
        <v>37985.72</v>
      </c>
      <c r="K184" s="40">
        <v>431721</v>
      </c>
      <c r="L184" s="40">
        <v>0</v>
      </c>
      <c r="M184" s="40">
        <v>28371.1788</v>
      </c>
      <c r="N184" s="40">
        <v>0</v>
      </c>
      <c r="O184" s="41"/>
      <c r="P184" s="39" t="s">
        <v>348</v>
      </c>
      <c r="Q184" s="38">
        <v>70825</v>
      </c>
      <c r="R184" s="39" t="s">
        <v>762</v>
      </c>
      <c r="S184" s="16">
        <f t="shared" si="20"/>
        <v>507822</v>
      </c>
      <c r="T184" s="16">
        <f t="shared" si="21"/>
        <v>507822</v>
      </c>
      <c r="U184" s="16">
        <f t="shared" si="22"/>
        <v>498077.89879999997</v>
      </c>
      <c r="V184" s="16">
        <f t="shared" si="23"/>
        <v>9744.101200000034</v>
      </c>
      <c r="W184" s="16">
        <f t="shared" si="24"/>
        <v>856389</v>
      </c>
      <c r="X184" s="17">
        <f t="shared" si="25"/>
        <v>0</v>
      </c>
      <c r="Y184" s="16">
        <f t="shared" si="26"/>
        <v>0</v>
      </c>
      <c r="Z184" s="18">
        <f t="shared" si="27"/>
        <v>9744.101200000034</v>
      </c>
      <c r="AA184" s="16">
        <f t="shared" si="28"/>
        <v>0</v>
      </c>
      <c r="AB184" s="16">
        <f t="shared" si="29"/>
        <v>0</v>
      </c>
    </row>
    <row r="185" spans="1:28" ht="12.75" customHeight="1">
      <c r="A185" s="38">
        <v>4461</v>
      </c>
      <c r="B185" s="39" t="s">
        <v>451</v>
      </c>
      <c r="C185" s="38">
        <v>0</v>
      </c>
      <c r="D185" s="38">
        <v>1778779</v>
      </c>
      <c r="E185" s="38">
        <v>-30159</v>
      </c>
      <c r="F185" s="38">
        <v>108296</v>
      </c>
      <c r="G185" s="38">
        <v>80172</v>
      </c>
      <c r="H185" s="38">
        <v>74553</v>
      </c>
      <c r="I185" s="38">
        <v>-302640</v>
      </c>
      <c r="J185" s="40">
        <v>0</v>
      </c>
      <c r="K185" s="40">
        <v>0</v>
      </c>
      <c r="L185" s="40">
        <v>0</v>
      </c>
      <c r="M185" s="40">
        <v>0</v>
      </c>
      <c r="N185" s="40">
        <v>0</v>
      </c>
      <c r="O185" s="41"/>
      <c r="P185" s="39" t="s">
        <v>452</v>
      </c>
      <c r="Q185" s="38">
        <v>71060</v>
      </c>
      <c r="R185" s="39" t="s">
        <v>763</v>
      </c>
      <c r="S185" s="16">
        <f t="shared" si="20"/>
        <v>-252627</v>
      </c>
      <c r="T185" s="16">
        <f t="shared" si="21"/>
        <v>-252627</v>
      </c>
      <c r="U185" s="16">
        <f t="shared" si="22"/>
        <v>0</v>
      </c>
      <c r="V185" s="16">
        <f t="shared" si="23"/>
        <v>0</v>
      </c>
      <c r="W185" s="16">
        <f t="shared" si="24"/>
        <v>1961628</v>
      </c>
      <c r="X185" s="17">
        <f t="shared" si="25"/>
        <v>0</v>
      </c>
      <c r="Y185" s="16">
        <f t="shared" si="26"/>
        <v>0</v>
      </c>
      <c r="Z185" s="18">
        <f t="shared" si="27"/>
        <v>0</v>
      </c>
      <c r="AA185" s="16">
        <f t="shared" si="28"/>
        <v>0</v>
      </c>
      <c r="AB185" s="16">
        <f t="shared" si="29"/>
        <v>0</v>
      </c>
    </row>
    <row r="186" spans="1:28" ht="12.75" customHeight="1">
      <c r="A186" s="38">
        <v>4462</v>
      </c>
      <c r="B186" s="39" t="s">
        <v>349</v>
      </c>
      <c r="C186" s="38">
        <v>0</v>
      </c>
      <c r="D186" s="38">
        <v>1223870</v>
      </c>
      <c r="E186" s="38">
        <v>403641</v>
      </c>
      <c r="F186" s="38">
        <v>151051</v>
      </c>
      <c r="G186" s="38">
        <v>16329</v>
      </c>
      <c r="H186" s="38">
        <v>20330</v>
      </c>
      <c r="I186" s="38">
        <v>244334</v>
      </c>
      <c r="J186" s="40">
        <v>16377</v>
      </c>
      <c r="K186" s="40">
        <v>403640.87</v>
      </c>
      <c r="L186" s="40">
        <v>44027</v>
      </c>
      <c r="M186" s="40">
        <v>40317.532</v>
      </c>
      <c r="N186" s="40">
        <v>0</v>
      </c>
      <c r="O186" s="41"/>
      <c r="P186" s="39" t="s">
        <v>350</v>
      </c>
      <c r="Q186" s="38">
        <v>70853</v>
      </c>
      <c r="R186" s="39" t="s">
        <v>764</v>
      </c>
      <c r="S186" s="16">
        <f t="shared" si="20"/>
        <v>664304</v>
      </c>
      <c r="T186" s="16">
        <f t="shared" si="21"/>
        <v>664304</v>
      </c>
      <c r="U186" s="16">
        <f t="shared" si="22"/>
        <v>504362.402</v>
      </c>
      <c r="V186" s="16">
        <f t="shared" si="23"/>
        <v>159941.598</v>
      </c>
      <c r="W186" s="16">
        <f t="shared" si="24"/>
        <v>1395251</v>
      </c>
      <c r="X186" s="17">
        <f t="shared" si="25"/>
        <v>0</v>
      </c>
      <c r="Y186" s="16">
        <f t="shared" si="26"/>
        <v>0</v>
      </c>
      <c r="Z186" s="18">
        <f t="shared" si="27"/>
        <v>159941.598</v>
      </c>
      <c r="AA186" s="16">
        <f t="shared" si="28"/>
        <v>0</v>
      </c>
      <c r="AB186" s="16">
        <f t="shared" si="29"/>
        <v>0</v>
      </c>
    </row>
    <row r="187" spans="1:28" ht="12.75" customHeight="1">
      <c r="A187" s="38">
        <v>4466</v>
      </c>
      <c r="B187" s="39" t="s">
        <v>381</v>
      </c>
      <c r="C187" s="41"/>
      <c r="D187" s="38">
        <v>27249631</v>
      </c>
      <c r="E187" s="38">
        <v>24763</v>
      </c>
      <c r="F187" s="38">
        <v>30032</v>
      </c>
      <c r="G187" s="38">
        <v>263614</v>
      </c>
      <c r="H187" s="38">
        <v>1087955</v>
      </c>
      <c r="I187" s="38">
        <v>129770</v>
      </c>
      <c r="J187" s="40">
        <v>208055.58</v>
      </c>
      <c r="K187" s="40">
        <v>32456.54</v>
      </c>
      <c r="L187" s="40">
        <v>0</v>
      </c>
      <c r="M187" s="40">
        <v>85938.06</v>
      </c>
      <c r="N187" s="40">
        <v>0</v>
      </c>
      <c r="O187" s="40">
        <v>-884695.86</v>
      </c>
      <c r="P187" s="39" t="s">
        <v>382</v>
      </c>
      <c r="Q187" s="38">
        <v>70146</v>
      </c>
      <c r="R187" s="39" t="s">
        <v>765</v>
      </c>
      <c r="S187" s="16">
        <f t="shared" si="20"/>
        <v>418147</v>
      </c>
      <c r="T187" s="16">
        <f t="shared" si="21"/>
        <v>1302842.8599999999</v>
      </c>
      <c r="U187" s="16">
        <f t="shared" si="22"/>
        <v>326450.18</v>
      </c>
      <c r="V187" s="16">
        <f t="shared" si="23"/>
        <v>976392.6799999999</v>
      </c>
      <c r="W187" s="16">
        <f t="shared" si="24"/>
        <v>28367618</v>
      </c>
      <c r="X187" s="17">
        <f t="shared" si="25"/>
        <v>0</v>
      </c>
      <c r="Y187" s="16">
        <f t="shared" si="26"/>
        <v>0</v>
      </c>
      <c r="Z187" s="18">
        <f t="shared" si="27"/>
        <v>976392.6799999999</v>
      </c>
      <c r="AA187" s="16">
        <f t="shared" si="28"/>
        <v>0</v>
      </c>
      <c r="AB187" s="16">
        <f t="shared" si="29"/>
        <v>0</v>
      </c>
    </row>
    <row r="188" spans="1:28" ht="12.75" customHeight="1">
      <c r="A188" s="38">
        <v>4467</v>
      </c>
      <c r="B188" s="39" t="s">
        <v>433</v>
      </c>
      <c r="C188" s="38">
        <v>0</v>
      </c>
      <c r="D188" s="38">
        <v>8803504</v>
      </c>
      <c r="E188" s="38">
        <v>466986</v>
      </c>
      <c r="F188" s="38">
        <v>187549</v>
      </c>
      <c r="G188" s="38">
        <v>395000</v>
      </c>
      <c r="H188" s="38">
        <v>389290</v>
      </c>
      <c r="I188" s="38">
        <v>212803</v>
      </c>
      <c r="J188" s="40">
        <v>238066</v>
      </c>
      <c r="K188" s="40">
        <v>601571.01</v>
      </c>
      <c r="L188" s="40">
        <v>0</v>
      </c>
      <c r="M188" s="40">
        <v>0</v>
      </c>
      <c r="N188" s="40">
        <v>17946</v>
      </c>
      <c r="O188" s="40">
        <v>-138566.33</v>
      </c>
      <c r="P188" s="39" t="s">
        <v>434</v>
      </c>
      <c r="Q188" s="38">
        <v>70623</v>
      </c>
      <c r="R188" s="39" t="s">
        <v>766</v>
      </c>
      <c r="S188" s="16">
        <f t="shared" si="20"/>
        <v>1074789</v>
      </c>
      <c r="T188" s="16">
        <f t="shared" si="21"/>
        <v>1213355.33</v>
      </c>
      <c r="U188" s="16">
        <f t="shared" si="22"/>
        <v>857583.01</v>
      </c>
      <c r="V188" s="16">
        <f t="shared" si="23"/>
        <v>355772.32000000007</v>
      </c>
      <c r="W188" s="16">
        <f t="shared" si="24"/>
        <v>9380343</v>
      </c>
      <c r="X188" s="17">
        <f t="shared" si="25"/>
        <v>0</v>
      </c>
      <c r="Y188" s="16">
        <f t="shared" si="26"/>
        <v>0</v>
      </c>
      <c r="Z188" s="18">
        <f t="shared" si="27"/>
        <v>355772.32000000007</v>
      </c>
      <c r="AA188" s="16">
        <f t="shared" si="28"/>
        <v>0</v>
      </c>
      <c r="AB188" s="16">
        <f t="shared" si="29"/>
        <v>0</v>
      </c>
    </row>
    <row r="189" spans="1:28" ht="12.75" customHeight="1">
      <c r="A189" s="38">
        <v>4468</v>
      </c>
      <c r="B189" s="39" t="s">
        <v>86</v>
      </c>
      <c r="C189" s="38">
        <v>0</v>
      </c>
      <c r="D189" s="38">
        <v>1518985</v>
      </c>
      <c r="E189" s="38">
        <v>-40860</v>
      </c>
      <c r="F189" s="38">
        <v>1199883</v>
      </c>
      <c r="G189" s="38">
        <v>239242</v>
      </c>
      <c r="H189" s="38">
        <v>2800</v>
      </c>
      <c r="I189" s="38">
        <v>-99277</v>
      </c>
      <c r="J189" s="40">
        <v>67384.98</v>
      </c>
      <c r="K189" s="40">
        <v>205952</v>
      </c>
      <c r="L189" s="40">
        <v>0</v>
      </c>
      <c r="M189" s="40">
        <v>95181.836</v>
      </c>
      <c r="N189" s="40">
        <v>0</v>
      </c>
      <c r="O189" s="41"/>
      <c r="P189" s="39" t="s">
        <v>87</v>
      </c>
      <c r="Q189" s="38">
        <v>70680</v>
      </c>
      <c r="R189" s="39" t="s">
        <v>767</v>
      </c>
      <c r="S189" s="16">
        <f t="shared" si="20"/>
        <v>99105</v>
      </c>
      <c r="T189" s="16">
        <f t="shared" si="21"/>
        <v>99105</v>
      </c>
      <c r="U189" s="16">
        <f t="shared" si="22"/>
        <v>368518.816</v>
      </c>
      <c r="V189" s="16">
        <f t="shared" si="23"/>
        <v>0</v>
      </c>
      <c r="W189" s="16">
        <f t="shared" si="24"/>
        <v>2721668</v>
      </c>
      <c r="X189" s="17">
        <f t="shared" si="25"/>
        <v>0</v>
      </c>
      <c r="Y189" s="16">
        <f t="shared" si="26"/>
        <v>0</v>
      </c>
      <c r="Z189" s="18">
        <f t="shared" si="27"/>
        <v>0</v>
      </c>
      <c r="AA189" s="16">
        <f t="shared" si="28"/>
        <v>0</v>
      </c>
      <c r="AB189" s="16">
        <f t="shared" si="29"/>
        <v>0</v>
      </c>
    </row>
    <row r="190" spans="1:28" ht="12.75" customHeight="1">
      <c r="A190" s="38">
        <v>4395</v>
      </c>
      <c r="B190" s="39" t="s">
        <v>128</v>
      </c>
      <c r="C190" s="38">
        <v>1479407</v>
      </c>
      <c r="D190" s="38">
        <v>4107675</v>
      </c>
      <c r="E190" s="38">
        <v>-1311</v>
      </c>
      <c r="F190" s="38">
        <v>7940</v>
      </c>
      <c r="G190" s="38">
        <v>49797</v>
      </c>
      <c r="H190" s="38">
        <v>73060</v>
      </c>
      <c r="I190" s="38">
        <v>513823</v>
      </c>
      <c r="J190" s="40">
        <v>178343.74</v>
      </c>
      <c r="K190" s="40">
        <v>1973902</v>
      </c>
      <c r="L190" s="40">
        <v>0</v>
      </c>
      <c r="M190" s="40">
        <v>0</v>
      </c>
      <c r="N190" s="40">
        <v>0</v>
      </c>
      <c r="O190" s="40">
        <v>-239866.61</v>
      </c>
      <c r="P190" s="39" t="s">
        <v>129</v>
      </c>
      <c r="Q190" s="38">
        <v>72243</v>
      </c>
      <c r="R190" s="39" t="s">
        <v>720</v>
      </c>
      <c r="S190" s="16">
        <f t="shared" si="20"/>
        <v>562309</v>
      </c>
      <c r="T190" s="16">
        <f t="shared" si="21"/>
        <v>802175.61</v>
      </c>
      <c r="U190" s="16">
        <f t="shared" si="22"/>
        <v>2152245.74</v>
      </c>
      <c r="V190" s="16">
        <f t="shared" si="23"/>
        <v>0</v>
      </c>
      <c r="W190" s="16">
        <f t="shared" si="24"/>
        <v>4188675</v>
      </c>
      <c r="X190" s="17">
        <f t="shared" si="25"/>
        <v>0.35319211922624694</v>
      </c>
      <c r="Y190" s="16">
        <f t="shared" si="26"/>
        <v>0</v>
      </c>
      <c r="Z190" s="18">
        <f t="shared" si="27"/>
        <v>0</v>
      </c>
      <c r="AA190" s="16">
        <f t="shared" si="28"/>
        <v>239866.61</v>
      </c>
      <c r="AB190" s="16">
        <f t="shared" si="29"/>
        <v>1998.8884166666667</v>
      </c>
    </row>
    <row r="191" spans="1:28" ht="12.75" customHeight="1">
      <c r="A191" s="38">
        <v>4397</v>
      </c>
      <c r="B191" s="39" t="s">
        <v>100</v>
      </c>
      <c r="C191" s="38">
        <v>0</v>
      </c>
      <c r="D191" s="38">
        <v>14168378</v>
      </c>
      <c r="E191" s="38">
        <v>167244</v>
      </c>
      <c r="F191" s="38">
        <v>581974</v>
      </c>
      <c r="G191" s="38">
        <v>42119</v>
      </c>
      <c r="H191" s="38">
        <v>549353</v>
      </c>
      <c r="I191" s="38">
        <v>-526217</v>
      </c>
      <c r="J191" s="40">
        <v>34259.47</v>
      </c>
      <c r="K191" s="40">
        <v>4941.56</v>
      </c>
      <c r="L191" s="40">
        <v>0</v>
      </c>
      <c r="M191" s="40">
        <v>20476</v>
      </c>
      <c r="N191" s="40">
        <v>0</v>
      </c>
      <c r="O191" s="40">
        <v>-570323.99</v>
      </c>
      <c r="P191" s="39" t="s">
        <v>101</v>
      </c>
      <c r="Q191" s="38">
        <v>70740</v>
      </c>
      <c r="R191" s="39" t="s">
        <v>722</v>
      </c>
      <c r="S191" s="16">
        <f t="shared" si="20"/>
        <v>-316854</v>
      </c>
      <c r="T191" s="16">
        <f t="shared" si="21"/>
        <v>253469.99</v>
      </c>
      <c r="U191" s="16">
        <f t="shared" si="22"/>
        <v>59677.03</v>
      </c>
      <c r="V191" s="16">
        <f t="shared" si="23"/>
        <v>193792.96</v>
      </c>
      <c r="W191" s="16">
        <f t="shared" si="24"/>
        <v>15299705</v>
      </c>
      <c r="X191" s="17">
        <f t="shared" si="25"/>
        <v>0</v>
      </c>
      <c r="Y191" s="16">
        <f t="shared" si="26"/>
        <v>0</v>
      </c>
      <c r="Z191" s="18">
        <f t="shared" si="27"/>
        <v>193792.96</v>
      </c>
      <c r="AA191" s="16">
        <f t="shared" si="28"/>
        <v>376531.03</v>
      </c>
      <c r="AB191" s="16">
        <f t="shared" si="29"/>
        <v>3137.7585833333337</v>
      </c>
    </row>
    <row r="192" spans="1:28" ht="12.75" customHeight="1">
      <c r="A192" s="38">
        <v>4471</v>
      </c>
      <c r="B192" s="39" t="s">
        <v>82</v>
      </c>
      <c r="C192" s="38">
        <v>0</v>
      </c>
      <c r="D192" s="38">
        <v>2566445</v>
      </c>
      <c r="E192" s="38">
        <v>136073</v>
      </c>
      <c r="F192" s="38">
        <v>653840</v>
      </c>
      <c r="G192" s="38">
        <v>-11295</v>
      </c>
      <c r="H192" s="38">
        <v>65645</v>
      </c>
      <c r="I192" s="38">
        <v>-319976</v>
      </c>
      <c r="J192" s="40">
        <v>10756.29</v>
      </c>
      <c r="K192" s="40">
        <v>0</v>
      </c>
      <c r="L192" s="40">
        <v>0</v>
      </c>
      <c r="M192" s="40">
        <v>71156.922</v>
      </c>
      <c r="N192" s="40">
        <v>0</v>
      </c>
      <c r="O192" s="41"/>
      <c r="P192" s="39" t="s">
        <v>83</v>
      </c>
      <c r="Q192" s="38">
        <v>70844</v>
      </c>
      <c r="R192" s="39" t="s">
        <v>770</v>
      </c>
      <c r="S192" s="16">
        <f t="shared" si="20"/>
        <v>-195198</v>
      </c>
      <c r="T192" s="16">
        <f t="shared" si="21"/>
        <v>-195198</v>
      </c>
      <c r="U192" s="16">
        <f t="shared" si="22"/>
        <v>81913.212</v>
      </c>
      <c r="V192" s="16">
        <f t="shared" si="23"/>
        <v>0</v>
      </c>
      <c r="W192" s="16">
        <f t="shared" si="24"/>
        <v>3285930</v>
      </c>
      <c r="X192" s="17">
        <f t="shared" si="25"/>
        <v>0</v>
      </c>
      <c r="Y192" s="16">
        <f t="shared" si="26"/>
        <v>0</v>
      </c>
      <c r="Z192" s="18">
        <f t="shared" si="27"/>
        <v>0</v>
      </c>
      <c r="AA192" s="16">
        <f t="shared" si="28"/>
        <v>0</v>
      </c>
      <c r="AB192" s="16">
        <f t="shared" si="29"/>
        <v>0</v>
      </c>
    </row>
    <row r="193" spans="1:28" ht="12.75" customHeight="1">
      <c r="A193" s="38">
        <v>4472</v>
      </c>
      <c r="B193" s="39" t="s">
        <v>435</v>
      </c>
      <c r="C193" s="41"/>
      <c r="D193" s="38">
        <v>2499239</v>
      </c>
      <c r="E193" s="38">
        <v>-90371</v>
      </c>
      <c r="F193" s="38">
        <v>22765</v>
      </c>
      <c r="G193" s="38">
        <v>-8411</v>
      </c>
      <c r="H193" s="38">
        <v>3735</v>
      </c>
      <c r="I193" s="38">
        <v>100001</v>
      </c>
      <c r="J193" s="40">
        <v>0</v>
      </c>
      <c r="K193" s="40">
        <v>0</v>
      </c>
      <c r="L193" s="40">
        <v>0</v>
      </c>
      <c r="M193" s="40">
        <v>59857</v>
      </c>
      <c r="N193" s="40">
        <v>0</v>
      </c>
      <c r="O193" s="41"/>
      <c r="P193" s="39" t="s">
        <v>436</v>
      </c>
      <c r="Q193" s="38">
        <v>71051</v>
      </c>
      <c r="R193" s="39" t="s">
        <v>771</v>
      </c>
      <c r="S193" s="16">
        <f t="shared" si="20"/>
        <v>1219</v>
      </c>
      <c r="T193" s="16">
        <f t="shared" si="21"/>
        <v>1219</v>
      </c>
      <c r="U193" s="16">
        <f t="shared" si="22"/>
        <v>59857</v>
      </c>
      <c r="V193" s="16">
        <f t="shared" si="23"/>
        <v>0</v>
      </c>
      <c r="W193" s="16">
        <f t="shared" si="24"/>
        <v>2525739</v>
      </c>
      <c r="X193" s="17">
        <f t="shared" si="25"/>
        <v>0</v>
      </c>
      <c r="Y193" s="16">
        <f t="shared" si="26"/>
        <v>0</v>
      </c>
      <c r="Z193" s="18">
        <f t="shared" si="27"/>
        <v>0</v>
      </c>
      <c r="AA193" s="16">
        <f t="shared" si="28"/>
        <v>0</v>
      </c>
      <c r="AB193" s="16">
        <f t="shared" si="29"/>
        <v>0</v>
      </c>
    </row>
    <row r="194" spans="1:28" ht="12.75" customHeight="1">
      <c r="A194" s="38">
        <v>78786</v>
      </c>
      <c r="B194" s="39" t="s">
        <v>327</v>
      </c>
      <c r="C194" s="48"/>
      <c r="D194" s="38">
        <v>4940505</v>
      </c>
      <c r="E194" s="38">
        <v>399541</v>
      </c>
      <c r="F194" s="38">
        <v>437878</v>
      </c>
      <c r="G194" s="38">
        <v>266607</v>
      </c>
      <c r="H194" s="38">
        <v>530230</v>
      </c>
      <c r="I194" s="38">
        <v>887120</v>
      </c>
      <c r="J194" s="40">
        <v>95469</v>
      </c>
      <c r="K194" s="40">
        <v>1454267</v>
      </c>
      <c r="L194" s="40">
        <v>0</v>
      </c>
      <c r="M194" s="40">
        <v>255515</v>
      </c>
      <c r="N194" s="40">
        <v>0</v>
      </c>
      <c r="O194" s="40">
        <v>-381566.73</v>
      </c>
      <c r="P194" s="39" t="s">
        <v>328</v>
      </c>
      <c r="Q194" s="38">
        <v>70302</v>
      </c>
      <c r="R194" s="39" t="s">
        <v>804</v>
      </c>
      <c r="S194" s="16">
        <f aca="true" t="shared" si="30" ref="S194:S240">I194+E194+G194</f>
        <v>1553268</v>
      </c>
      <c r="T194" s="16">
        <f aca="true" t="shared" si="31" ref="T194:T257">S194+O194*-1</f>
        <v>1934834.73</v>
      </c>
      <c r="U194" s="16">
        <f aca="true" t="shared" si="32" ref="U194:U240">N194+M194+L194+K194+J194</f>
        <v>1805251</v>
      </c>
      <c r="V194" s="16">
        <f aca="true" t="shared" si="33" ref="V194:V257">IF(T194-U194&lt;0,0,T194-U194)</f>
        <v>129583.72999999998</v>
      </c>
      <c r="W194" s="16">
        <f aca="true" t="shared" si="34" ref="W194:W240">D194+F194+H194</f>
        <v>5908613</v>
      </c>
      <c r="X194" s="17">
        <f aca="true" t="shared" si="35" ref="X194:X257">IF(W194=0,0,C194/W194)</f>
        <v>0</v>
      </c>
      <c r="Y194" s="16">
        <f aca="true" t="shared" si="36" ref="Y194:Y257">V194*X194</f>
        <v>0</v>
      </c>
      <c r="Z194" s="18">
        <f aca="true" t="shared" si="37" ref="Z194:Z257">V194-Y194</f>
        <v>129583.72999999998</v>
      </c>
      <c r="AA194" s="16">
        <f aca="true" t="shared" si="38" ref="AA194:AA257">IF(IF(MID(P194,3,2)="01",O194*-1,O194*-1-Z194)&lt;0,0,IF(MID(P194,3,2)="01",O194*-1,O194*-1-Z194))</f>
        <v>251983</v>
      </c>
      <c r="AB194" s="16">
        <f aca="true" t="shared" si="39" ref="AB194:AB257">AA194*0.02*5/12</f>
        <v>2099.858333333333</v>
      </c>
    </row>
    <row r="195" spans="1:28" ht="12.75" customHeight="1">
      <c r="A195" s="38">
        <v>81114</v>
      </c>
      <c r="B195" s="39" t="s">
        <v>325</v>
      </c>
      <c r="C195" s="48"/>
      <c r="D195" s="38">
        <v>2721856</v>
      </c>
      <c r="E195" s="38">
        <v>533738</v>
      </c>
      <c r="F195" s="38">
        <v>224525</v>
      </c>
      <c r="G195" s="38">
        <v>612046</v>
      </c>
      <c r="H195" s="38">
        <v>422037</v>
      </c>
      <c r="I195" s="38">
        <v>850453</v>
      </c>
      <c r="J195" s="40">
        <v>142633.12</v>
      </c>
      <c r="K195" s="40">
        <v>1968421.19</v>
      </c>
      <c r="L195" s="40">
        <v>0</v>
      </c>
      <c r="M195" s="40">
        <v>142635.4944</v>
      </c>
      <c r="N195" s="40">
        <v>0</v>
      </c>
      <c r="O195" s="40">
        <v>-328140.69</v>
      </c>
      <c r="P195" s="39" t="s">
        <v>326</v>
      </c>
      <c r="Q195" s="38">
        <v>70474</v>
      </c>
      <c r="R195" s="39" t="s">
        <v>815</v>
      </c>
      <c r="S195" s="16">
        <f t="shared" si="30"/>
        <v>1996237</v>
      </c>
      <c r="T195" s="16">
        <f t="shared" si="31"/>
        <v>2324377.69</v>
      </c>
      <c r="U195" s="16">
        <f t="shared" si="32"/>
        <v>2253689.8044000003</v>
      </c>
      <c r="V195" s="16">
        <f t="shared" si="33"/>
        <v>70687.88559999969</v>
      </c>
      <c r="W195" s="16">
        <f t="shared" si="34"/>
        <v>3368418</v>
      </c>
      <c r="X195" s="17">
        <f t="shared" si="35"/>
        <v>0</v>
      </c>
      <c r="Y195" s="16">
        <f t="shared" si="36"/>
        <v>0</v>
      </c>
      <c r="Z195" s="18">
        <f t="shared" si="37"/>
        <v>70687.88559999969</v>
      </c>
      <c r="AA195" s="16">
        <f t="shared" si="38"/>
        <v>257452.8044000003</v>
      </c>
      <c r="AB195" s="16">
        <f t="shared" si="39"/>
        <v>2145.440036666669</v>
      </c>
    </row>
    <row r="196" spans="1:28" ht="12.75" customHeight="1">
      <c r="A196" s="38">
        <v>4475</v>
      </c>
      <c r="B196" s="39" t="s">
        <v>519</v>
      </c>
      <c r="C196" s="38">
        <v>0</v>
      </c>
      <c r="D196" s="38">
        <v>234806</v>
      </c>
      <c r="E196" s="38">
        <v>60756</v>
      </c>
      <c r="F196" s="38">
        <v>1726</v>
      </c>
      <c r="G196" s="38">
        <v>0</v>
      </c>
      <c r="H196" s="38">
        <v>0</v>
      </c>
      <c r="I196" s="38">
        <v>5505</v>
      </c>
      <c r="J196" s="40">
        <v>11966</v>
      </c>
      <c r="K196" s="40">
        <v>65398.75</v>
      </c>
      <c r="L196" s="40">
        <v>0</v>
      </c>
      <c r="M196" s="40">
        <v>12182.8176</v>
      </c>
      <c r="N196" s="40">
        <v>0</v>
      </c>
      <c r="O196" s="41"/>
      <c r="P196" s="39" t="s">
        <v>520</v>
      </c>
      <c r="Q196" s="38">
        <v>70420</v>
      </c>
      <c r="R196" s="39" t="s">
        <v>774</v>
      </c>
      <c r="S196" s="16">
        <f t="shared" si="30"/>
        <v>66261</v>
      </c>
      <c r="T196" s="16">
        <f t="shared" si="31"/>
        <v>66261</v>
      </c>
      <c r="U196" s="16">
        <f t="shared" si="32"/>
        <v>89547.5676</v>
      </c>
      <c r="V196" s="16">
        <f t="shared" si="33"/>
        <v>0</v>
      </c>
      <c r="W196" s="16">
        <f t="shared" si="34"/>
        <v>236532</v>
      </c>
      <c r="X196" s="17">
        <f t="shared" si="35"/>
        <v>0</v>
      </c>
      <c r="Y196" s="16">
        <f t="shared" si="36"/>
        <v>0</v>
      </c>
      <c r="Z196" s="18">
        <f t="shared" si="37"/>
        <v>0</v>
      </c>
      <c r="AA196" s="16">
        <f t="shared" si="38"/>
        <v>0</v>
      </c>
      <c r="AB196" s="16">
        <f t="shared" si="39"/>
        <v>0</v>
      </c>
    </row>
    <row r="197" spans="1:28" ht="12.75" customHeight="1">
      <c r="A197" s="38">
        <v>4476</v>
      </c>
      <c r="B197" s="39" t="s">
        <v>499</v>
      </c>
      <c r="C197" s="38">
        <v>0</v>
      </c>
      <c r="D197" s="38">
        <v>64102</v>
      </c>
      <c r="E197" s="38">
        <v>7362</v>
      </c>
      <c r="F197" s="38">
        <v>6603</v>
      </c>
      <c r="G197" s="38">
        <v>7852</v>
      </c>
      <c r="H197" s="38">
        <v>6605</v>
      </c>
      <c r="I197" s="38">
        <v>310840</v>
      </c>
      <c r="J197" s="40">
        <v>4882.61</v>
      </c>
      <c r="K197" s="40">
        <v>4065</v>
      </c>
      <c r="L197" s="40">
        <v>0</v>
      </c>
      <c r="M197" s="40">
        <v>8990.94</v>
      </c>
      <c r="N197" s="40">
        <v>0</v>
      </c>
      <c r="O197" s="41"/>
      <c r="P197" s="39" t="s">
        <v>500</v>
      </c>
      <c r="Q197" s="38">
        <v>70424</v>
      </c>
      <c r="R197" s="39" t="s">
        <v>775</v>
      </c>
      <c r="S197" s="16">
        <f t="shared" si="30"/>
        <v>326054</v>
      </c>
      <c r="T197" s="16">
        <f t="shared" si="31"/>
        <v>326054</v>
      </c>
      <c r="U197" s="16">
        <f t="shared" si="32"/>
        <v>17938.55</v>
      </c>
      <c r="V197" s="16">
        <f t="shared" si="33"/>
        <v>308115.45</v>
      </c>
      <c r="W197" s="16">
        <f t="shared" si="34"/>
        <v>77310</v>
      </c>
      <c r="X197" s="17">
        <f t="shared" si="35"/>
        <v>0</v>
      </c>
      <c r="Y197" s="16">
        <f t="shared" si="36"/>
        <v>0</v>
      </c>
      <c r="Z197" s="18">
        <f t="shared" si="37"/>
        <v>308115.45</v>
      </c>
      <c r="AA197" s="16">
        <f t="shared" si="38"/>
        <v>0</v>
      </c>
      <c r="AB197" s="16">
        <f t="shared" si="39"/>
        <v>0</v>
      </c>
    </row>
    <row r="198" spans="1:28" ht="12.75" customHeight="1">
      <c r="A198" s="38">
        <v>4478</v>
      </c>
      <c r="B198" s="39" t="s">
        <v>443</v>
      </c>
      <c r="C198" s="38">
        <v>0</v>
      </c>
      <c r="D198" s="38">
        <v>479647</v>
      </c>
      <c r="E198" s="38">
        <v>4008</v>
      </c>
      <c r="F198" s="38">
        <v>405</v>
      </c>
      <c r="G198" s="38">
        <v>547</v>
      </c>
      <c r="H198" s="38">
        <v>789</v>
      </c>
      <c r="I198" s="38">
        <v>31299</v>
      </c>
      <c r="J198" s="40">
        <v>14094</v>
      </c>
      <c r="K198" s="40">
        <v>360</v>
      </c>
      <c r="L198" s="40">
        <v>0</v>
      </c>
      <c r="M198" s="40">
        <v>13815.2164</v>
      </c>
      <c r="N198" s="40">
        <v>0</v>
      </c>
      <c r="O198" s="41"/>
      <c r="P198" s="39" t="s">
        <v>444</v>
      </c>
      <c r="Q198" s="38">
        <v>70429</v>
      </c>
      <c r="R198" s="39" t="s">
        <v>776</v>
      </c>
      <c r="S198" s="16">
        <f t="shared" si="30"/>
        <v>35854</v>
      </c>
      <c r="T198" s="16">
        <f t="shared" si="31"/>
        <v>35854</v>
      </c>
      <c r="U198" s="16">
        <f t="shared" si="32"/>
        <v>28269.216399999998</v>
      </c>
      <c r="V198" s="16">
        <f t="shared" si="33"/>
        <v>7584.7836000000025</v>
      </c>
      <c r="W198" s="16">
        <f t="shared" si="34"/>
        <v>480841</v>
      </c>
      <c r="X198" s="17">
        <f t="shared" si="35"/>
        <v>0</v>
      </c>
      <c r="Y198" s="16">
        <f t="shared" si="36"/>
        <v>0</v>
      </c>
      <c r="Z198" s="18">
        <f t="shared" si="37"/>
        <v>7584.7836000000025</v>
      </c>
      <c r="AA198" s="16">
        <f t="shared" si="38"/>
        <v>0</v>
      </c>
      <c r="AB198" s="16">
        <f t="shared" si="39"/>
        <v>0</v>
      </c>
    </row>
    <row r="199" spans="1:28" ht="12.75" customHeight="1">
      <c r="A199" s="38">
        <v>4479</v>
      </c>
      <c r="B199" s="39" t="s">
        <v>162</v>
      </c>
      <c r="C199" s="38">
        <v>0</v>
      </c>
      <c r="D199" s="38">
        <v>1379926</v>
      </c>
      <c r="E199" s="38">
        <v>-60902</v>
      </c>
      <c r="F199" s="38">
        <v>267950</v>
      </c>
      <c r="G199" s="38">
        <v>31603</v>
      </c>
      <c r="H199" s="38">
        <v>34052</v>
      </c>
      <c r="I199" s="38">
        <v>178075</v>
      </c>
      <c r="J199" s="40">
        <v>174498</v>
      </c>
      <c r="K199" s="40">
        <v>0</v>
      </c>
      <c r="L199" s="40">
        <v>0</v>
      </c>
      <c r="M199" s="40">
        <v>44551.2968</v>
      </c>
      <c r="N199" s="40">
        <v>0</v>
      </c>
      <c r="O199" s="41"/>
      <c r="P199" s="39" t="s">
        <v>163</v>
      </c>
      <c r="Q199" s="38">
        <v>70553</v>
      </c>
      <c r="R199" s="39" t="s">
        <v>777</v>
      </c>
      <c r="S199" s="16">
        <f t="shared" si="30"/>
        <v>148776</v>
      </c>
      <c r="T199" s="16">
        <f t="shared" si="31"/>
        <v>148776</v>
      </c>
      <c r="U199" s="16">
        <f t="shared" si="32"/>
        <v>219049.2968</v>
      </c>
      <c r="V199" s="16">
        <f t="shared" si="33"/>
        <v>0</v>
      </c>
      <c r="W199" s="16">
        <f t="shared" si="34"/>
        <v>1681928</v>
      </c>
      <c r="X199" s="17">
        <f t="shared" si="35"/>
        <v>0</v>
      </c>
      <c r="Y199" s="16">
        <f t="shared" si="36"/>
        <v>0</v>
      </c>
      <c r="Z199" s="18">
        <f t="shared" si="37"/>
        <v>0</v>
      </c>
      <c r="AA199" s="16">
        <f t="shared" si="38"/>
        <v>0</v>
      </c>
      <c r="AB199" s="16">
        <f t="shared" si="39"/>
        <v>0</v>
      </c>
    </row>
    <row r="200" spans="1:28" ht="12.75" customHeight="1">
      <c r="A200" s="38">
        <v>4480</v>
      </c>
      <c r="B200" s="39" t="s">
        <v>262</v>
      </c>
      <c r="C200" s="38">
        <v>0</v>
      </c>
      <c r="D200" s="38">
        <v>1086911</v>
      </c>
      <c r="E200" s="38">
        <v>21719</v>
      </c>
      <c r="F200" s="38">
        <v>20290</v>
      </c>
      <c r="G200" s="38">
        <v>8376</v>
      </c>
      <c r="H200" s="38">
        <v>29878</v>
      </c>
      <c r="I200" s="38">
        <v>162036</v>
      </c>
      <c r="J200" s="40">
        <v>13714.94</v>
      </c>
      <c r="K200" s="40">
        <v>12892</v>
      </c>
      <c r="L200" s="40">
        <v>0</v>
      </c>
      <c r="M200" s="40">
        <v>29890</v>
      </c>
      <c r="N200" s="40">
        <v>0</v>
      </c>
      <c r="O200" s="41"/>
      <c r="P200" s="39" t="s">
        <v>263</v>
      </c>
      <c r="Q200" s="38">
        <v>71177</v>
      </c>
      <c r="R200" s="39" t="s">
        <v>778</v>
      </c>
      <c r="S200" s="16">
        <f t="shared" si="30"/>
        <v>192131</v>
      </c>
      <c r="T200" s="16">
        <f t="shared" si="31"/>
        <v>192131</v>
      </c>
      <c r="U200" s="16">
        <f t="shared" si="32"/>
        <v>56496.94</v>
      </c>
      <c r="V200" s="16">
        <f t="shared" si="33"/>
        <v>135634.06</v>
      </c>
      <c r="W200" s="16">
        <f t="shared" si="34"/>
        <v>1137079</v>
      </c>
      <c r="X200" s="17">
        <f t="shared" si="35"/>
        <v>0</v>
      </c>
      <c r="Y200" s="16">
        <f t="shared" si="36"/>
        <v>0</v>
      </c>
      <c r="Z200" s="18">
        <f t="shared" si="37"/>
        <v>135634.06</v>
      </c>
      <c r="AA200" s="16">
        <f t="shared" si="38"/>
        <v>0</v>
      </c>
      <c r="AB200" s="16">
        <f t="shared" si="39"/>
        <v>0</v>
      </c>
    </row>
    <row r="201" spans="1:28" ht="12.75" customHeight="1">
      <c r="A201" s="38">
        <v>4406</v>
      </c>
      <c r="B201" s="39" t="s">
        <v>70</v>
      </c>
      <c r="C201" s="41"/>
      <c r="D201" s="38">
        <v>89579004</v>
      </c>
      <c r="E201" s="38">
        <v>4339324</v>
      </c>
      <c r="F201" s="38">
        <v>495398</v>
      </c>
      <c r="G201" s="38">
        <v>4904378</v>
      </c>
      <c r="H201" s="38">
        <v>3759707</v>
      </c>
      <c r="I201" s="38">
        <v>586672</v>
      </c>
      <c r="J201" s="40">
        <v>4954800.8</v>
      </c>
      <c r="K201" s="40">
        <v>4575527.58</v>
      </c>
      <c r="L201" s="40">
        <v>324425</v>
      </c>
      <c r="M201" s="40">
        <v>591301</v>
      </c>
      <c r="N201" s="40">
        <v>0</v>
      </c>
      <c r="O201" s="40">
        <v>-3669498.57</v>
      </c>
      <c r="P201" s="39" t="s">
        <v>71</v>
      </c>
      <c r="Q201" s="38">
        <v>70337</v>
      </c>
      <c r="R201" s="39" t="s">
        <v>727</v>
      </c>
      <c r="S201" s="16">
        <f t="shared" si="30"/>
        <v>9830374</v>
      </c>
      <c r="T201" s="16">
        <f t="shared" si="31"/>
        <v>13499872.57</v>
      </c>
      <c r="U201" s="16">
        <f t="shared" si="32"/>
        <v>10446054.379999999</v>
      </c>
      <c r="V201" s="16">
        <f t="shared" si="33"/>
        <v>3053818.1900000013</v>
      </c>
      <c r="W201" s="16">
        <f t="shared" si="34"/>
        <v>93834109</v>
      </c>
      <c r="X201" s="17">
        <f t="shared" si="35"/>
        <v>0</v>
      </c>
      <c r="Y201" s="16">
        <f t="shared" si="36"/>
        <v>0</v>
      </c>
      <c r="Z201" s="18">
        <f t="shared" si="37"/>
        <v>3053818.1900000013</v>
      </c>
      <c r="AA201" s="16">
        <f t="shared" si="38"/>
        <v>615680.3799999985</v>
      </c>
      <c r="AB201" s="16">
        <f t="shared" si="39"/>
        <v>5130.669833333322</v>
      </c>
    </row>
    <row r="202" spans="1:28" ht="12.75" customHeight="1">
      <c r="A202" s="38">
        <v>4482</v>
      </c>
      <c r="B202" s="39" t="s">
        <v>242</v>
      </c>
      <c r="C202" s="38">
        <v>0</v>
      </c>
      <c r="D202" s="38">
        <v>269425</v>
      </c>
      <c r="E202" s="38">
        <v>16293</v>
      </c>
      <c r="F202" s="38">
        <v>62072</v>
      </c>
      <c r="G202" s="38">
        <v>-865</v>
      </c>
      <c r="H202" s="38">
        <v>13764</v>
      </c>
      <c r="I202" s="38">
        <v>22047</v>
      </c>
      <c r="J202" s="40">
        <v>0</v>
      </c>
      <c r="K202" s="40">
        <v>3805</v>
      </c>
      <c r="L202" s="40">
        <v>0</v>
      </c>
      <c r="M202" s="40">
        <v>8795.506</v>
      </c>
      <c r="N202" s="40">
        <v>0</v>
      </c>
      <c r="O202" s="41"/>
      <c r="P202" s="39" t="s">
        <v>243</v>
      </c>
      <c r="Q202" s="38">
        <v>70382</v>
      </c>
      <c r="R202" s="39" t="s">
        <v>780</v>
      </c>
      <c r="S202" s="16">
        <f t="shared" si="30"/>
        <v>37475</v>
      </c>
      <c r="T202" s="16">
        <f t="shared" si="31"/>
        <v>37475</v>
      </c>
      <c r="U202" s="16">
        <f t="shared" si="32"/>
        <v>12600.506</v>
      </c>
      <c r="V202" s="16">
        <f t="shared" si="33"/>
        <v>24874.494</v>
      </c>
      <c r="W202" s="16">
        <f t="shared" si="34"/>
        <v>345261</v>
      </c>
      <c r="X202" s="17">
        <f t="shared" si="35"/>
        <v>0</v>
      </c>
      <c r="Y202" s="16">
        <f t="shared" si="36"/>
        <v>0</v>
      </c>
      <c r="Z202" s="18">
        <f t="shared" si="37"/>
        <v>24874.494</v>
      </c>
      <c r="AA202" s="16">
        <f t="shared" si="38"/>
        <v>0</v>
      </c>
      <c r="AB202" s="16">
        <f t="shared" si="39"/>
        <v>0</v>
      </c>
    </row>
    <row r="203" spans="1:28" ht="12.75" customHeight="1">
      <c r="A203" s="38">
        <v>4483</v>
      </c>
      <c r="B203" s="39" t="s">
        <v>174</v>
      </c>
      <c r="C203" s="38">
        <v>0</v>
      </c>
      <c r="D203" s="38">
        <v>80862</v>
      </c>
      <c r="E203" s="38">
        <v>15335</v>
      </c>
      <c r="F203" s="38">
        <v>13749</v>
      </c>
      <c r="G203" s="38">
        <v>2477</v>
      </c>
      <c r="H203" s="38">
        <v>1013</v>
      </c>
      <c r="I203" s="38">
        <v>13911</v>
      </c>
      <c r="J203" s="40">
        <v>852</v>
      </c>
      <c r="K203" s="40">
        <v>15130</v>
      </c>
      <c r="L203" s="40">
        <v>0</v>
      </c>
      <c r="M203" s="40">
        <v>1220.722</v>
      </c>
      <c r="N203" s="40">
        <v>0</v>
      </c>
      <c r="O203" s="41"/>
      <c r="P203" s="39" t="s">
        <v>175</v>
      </c>
      <c r="Q203" s="38">
        <v>71139</v>
      </c>
      <c r="R203" s="39" t="s">
        <v>781</v>
      </c>
      <c r="S203" s="16">
        <f t="shared" si="30"/>
        <v>31723</v>
      </c>
      <c r="T203" s="16">
        <f t="shared" si="31"/>
        <v>31723</v>
      </c>
      <c r="U203" s="16">
        <f t="shared" si="32"/>
        <v>17202.722</v>
      </c>
      <c r="V203" s="16">
        <f t="shared" si="33"/>
        <v>14520.277999999998</v>
      </c>
      <c r="W203" s="16">
        <f t="shared" si="34"/>
        <v>95624</v>
      </c>
      <c r="X203" s="17">
        <f t="shared" si="35"/>
        <v>0</v>
      </c>
      <c r="Y203" s="16">
        <f t="shared" si="36"/>
        <v>0</v>
      </c>
      <c r="Z203" s="18">
        <f t="shared" si="37"/>
        <v>14520.277999999998</v>
      </c>
      <c r="AA203" s="16">
        <f t="shared" si="38"/>
        <v>0</v>
      </c>
      <c r="AB203" s="16">
        <f t="shared" si="39"/>
        <v>0</v>
      </c>
    </row>
    <row r="204" spans="1:28" ht="12.75" customHeight="1">
      <c r="A204" s="38">
        <v>4418</v>
      </c>
      <c r="B204" s="39" t="s">
        <v>68</v>
      </c>
      <c r="C204" s="47">
        <v>0</v>
      </c>
      <c r="D204" s="38">
        <v>6534919</v>
      </c>
      <c r="E204" s="38">
        <v>-48799</v>
      </c>
      <c r="F204" s="38">
        <v>168890</v>
      </c>
      <c r="G204" s="38">
        <v>118913</v>
      </c>
      <c r="H204" s="38">
        <v>250254</v>
      </c>
      <c r="I204" s="38">
        <v>-193298</v>
      </c>
      <c r="J204" s="40">
        <v>0</v>
      </c>
      <c r="K204" s="40">
        <v>34510.26</v>
      </c>
      <c r="L204" s="40">
        <v>0</v>
      </c>
      <c r="M204" s="40">
        <v>174391.09</v>
      </c>
      <c r="N204" s="40">
        <v>0</v>
      </c>
      <c r="O204" s="40">
        <v>-449824.71</v>
      </c>
      <c r="P204" s="39" t="s">
        <v>69</v>
      </c>
      <c r="Q204" s="38">
        <v>70498</v>
      </c>
      <c r="R204" s="39" t="s">
        <v>739</v>
      </c>
      <c r="S204" s="16">
        <f t="shared" si="30"/>
        <v>-123184</v>
      </c>
      <c r="T204" s="16">
        <f t="shared" si="31"/>
        <v>326640.71</v>
      </c>
      <c r="U204" s="16">
        <f t="shared" si="32"/>
        <v>208901.35</v>
      </c>
      <c r="V204" s="16">
        <f t="shared" si="33"/>
        <v>117739.36000000002</v>
      </c>
      <c r="W204" s="16">
        <f t="shared" si="34"/>
        <v>6954063</v>
      </c>
      <c r="X204" s="17">
        <f t="shared" si="35"/>
        <v>0</v>
      </c>
      <c r="Y204" s="16">
        <f t="shared" si="36"/>
        <v>0</v>
      </c>
      <c r="Z204" s="18">
        <f t="shared" si="37"/>
        <v>117739.36000000002</v>
      </c>
      <c r="AA204" s="16">
        <f t="shared" si="38"/>
        <v>332085.35</v>
      </c>
      <c r="AB204" s="16">
        <f t="shared" si="39"/>
        <v>2767.3779166666664</v>
      </c>
    </row>
    <row r="205" spans="1:28" ht="12.75" customHeight="1">
      <c r="A205" s="38">
        <v>4485</v>
      </c>
      <c r="B205" s="39" t="s">
        <v>527</v>
      </c>
      <c r="C205" s="38">
        <v>0</v>
      </c>
      <c r="D205" s="38">
        <v>914517</v>
      </c>
      <c r="E205" s="38">
        <v>-2274</v>
      </c>
      <c r="F205" s="38">
        <v>18896</v>
      </c>
      <c r="G205" s="38">
        <v>-2858</v>
      </c>
      <c r="H205" s="38">
        <v>18896</v>
      </c>
      <c r="I205" s="38">
        <v>150665</v>
      </c>
      <c r="J205" s="40">
        <v>1910</v>
      </c>
      <c r="K205" s="40">
        <v>222</v>
      </c>
      <c r="L205" s="40">
        <v>0</v>
      </c>
      <c r="M205" s="40">
        <v>20215.4684</v>
      </c>
      <c r="N205" s="40">
        <v>0</v>
      </c>
      <c r="O205" s="41"/>
      <c r="P205" s="39" t="s">
        <v>528</v>
      </c>
      <c r="Q205" s="38">
        <v>71181</v>
      </c>
      <c r="R205" s="39" t="s">
        <v>783</v>
      </c>
      <c r="S205" s="16">
        <f t="shared" si="30"/>
        <v>145533</v>
      </c>
      <c r="T205" s="16">
        <f t="shared" si="31"/>
        <v>145533</v>
      </c>
      <c r="U205" s="16">
        <f t="shared" si="32"/>
        <v>22347.4684</v>
      </c>
      <c r="V205" s="16">
        <f t="shared" si="33"/>
        <v>123185.5316</v>
      </c>
      <c r="W205" s="16">
        <f t="shared" si="34"/>
        <v>952309</v>
      </c>
      <c r="X205" s="17">
        <f t="shared" si="35"/>
        <v>0</v>
      </c>
      <c r="Y205" s="16">
        <f t="shared" si="36"/>
        <v>0</v>
      </c>
      <c r="Z205" s="18">
        <f t="shared" si="37"/>
        <v>123185.5316</v>
      </c>
      <c r="AA205" s="16">
        <f t="shared" si="38"/>
        <v>0</v>
      </c>
      <c r="AB205" s="16">
        <f t="shared" si="39"/>
        <v>0</v>
      </c>
    </row>
    <row r="206" spans="1:28" ht="12.75" customHeight="1">
      <c r="A206" s="38">
        <v>89380</v>
      </c>
      <c r="B206" s="39" t="s">
        <v>369</v>
      </c>
      <c r="C206" s="48"/>
      <c r="D206" s="38">
        <v>14431959</v>
      </c>
      <c r="E206" s="38">
        <v>417609</v>
      </c>
      <c r="F206" s="38">
        <v>4979098</v>
      </c>
      <c r="G206" s="38">
        <v>245672</v>
      </c>
      <c r="H206" s="38">
        <v>604737</v>
      </c>
      <c r="I206" s="38">
        <v>1088081</v>
      </c>
      <c r="J206" s="40">
        <v>231114.31</v>
      </c>
      <c r="K206" s="40">
        <v>3321478.52</v>
      </c>
      <c r="L206" s="40">
        <v>0</v>
      </c>
      <c r="M206" s="40">
        <v>0</v>
      </c>
      <c r="N206" s="40">
        <v>0</v>
      </c>
      <c r="O206" s="40">
        <v>-1364425.75</v>
      </c>
      <c r="P206" s="39" t="s">
        <v>370</v>
      </c>
      <c r="Q206" s="38">
        <v>71020</v>
      </c>
      <c r="R206" s="39" t="s">
        <v>818</v>
      </c>
      <c r="S206" s="16">
        <f t="shared" si="30"/>
        <v>1751362</v>
      </c>
      <c r="T206" s="16">
        <f t="shared" si="31"/>
        <v>3115787.75</v>
      </c>
      <c r="U206" s="16">
        <f t="shared" si="32"/>
        <v>3552592.83</v>
      </c>
      <c r="V206" s="16">
        <f t="shared" si="33"/>
        <v>0</v>
      </c>
      <c r="W206" s="16">
        <f t="shared" si="34"/>
        <v>20015794</v>
      </c>
      <c r="X206" s="17">
        <f t="shared" si="35"/>
        <v>0</v>
      </c>
      <c r="Y206" s="16">
        <f t="shared" si="36"/>
        <v>0</v>
      </c>
      <c r="Z206" s="18">
        <f t="shared" si="37"/>
        <v>0</v>
      </c>
      <c r="AA206" s="16">
        <f t="shared" si="38"/>
        <v>1364425.75</v>
      </c>
      <c r="AB206" s="16">
        <f t="shared" si="39"/>
        <v>11370.214583333334</v>
      </c>
    </row>
    <row r="207" spans="1:28" ht="12.75" customHeight="1">
      <c r="A207" s="38">
        <v>4439</v>
      </c>
      <c r="B207" s="39" t="s">
        <v>284</v>
      </c>
      <c r="C207" s="38">
        <v>0</v>
      </c>
      <c r="D207" s="38">
        <v>6508372</v>
      </c>
      <c r="E207" s="38">
        <v>157260</v>
      </c>
      <c r="F207" s="38">
        <v>127701</v>
      </c>
      <c r="G207" s="38">
        <v>175059</v>
      </c>
      <c r="H207" s="38">
        <v>247735</v>
      </c>
      <c r="I207" s="38">
        <v>-245912</v>
      </c>
      <c r="J207" s="40">
        <v>183177.65</v>
      </c>
      <c r="K207" s="40">
        <v>73910.9724</v>
      </c>
      <c r="L207" s="40">
        <v>0</v>
      </c>
      <c r="M207" s="40">
        <v>243009.4564</v>
      </c>
      <c r="N207" s="40">
        <v>0</v>
      </c>
      <c r="O207" s="40">
        <v>-462748.82</v>
      </c>
      <c r="P207" s="39" t="s">
        <v>285</v>
      </c>
      <c r="Q207" s="38">
        <v>70795</v>
      </c>
      <c r="R207" s="39" t="s">
        <v>743</v>
      </c>
      <c r="S207" s="16">
        <f t="shared" si="30"/>
        <v>86407</v>
      </c>
      <c r="T207" s="16">
        <f t="shared" si="31"/>
        <v>549155.8200000001</v>
      </c>
      <c r="U207" s="16">
        <f t="shared" si="32"/>
        <v>500098.0788</v>
      </c>
      <c r="V207" s="16">
        <f t="shared" si="33"/>
        <v>49057.74120000005</v>
      </c>
      <c r="W207" s="16">
        <f t="shared" si="34"/>
        <v>6883808</v>
      </c>
      <c r="X207" s="17">
        <f t="shared" si="35"/>
        <v>0</v>
      </c>
      <c r="Y207" s="16">
        <f t="shared" si="36"/>
        <v>0</v>
      </c>
      <c r="Z207" s="18">
        <f t="shared" si="37"/>
        <v>49057.74120000005</v>
      </c>
      <c r="AA207" s="16">
        <f t="shared" si="38"/>
        <v>413691.07879999996</v>
      </c>
      <c r="AB207" s="16">
        <f t="shared" si="39"/>
        <v>3447.4256566666663</v>
      </c>
    </row>
    <row r="208" spans="1:28" ht="12.75" customHeight="1">
      <c r="A208" s="38">
        <v>4446</v>
      </c>
      <c r="B208" s="39" t="s">
        <v>120</v>
      </c>
      <c r="C208" s="48"/>
      <c r="D208" s="38">
        <v>37591824</v>
      </c>
      <c r="E208" s="38">
        <v>887406</v>
      </c>
      <c r="F208" s="38">
        <v>1160835</v>
      </c>
      <c r="G208" s="38">
        <v>618065</v>
      </c>
      <c r="H208" s="38">
        <v>1416815</v>
      </c>
      <c r="I208" s="38">
        <v>-1044774</v>
      </c>
      <c r="J208" s="40">
        <v>545461</v>
      </c>
      <c r="K208" s="40">
        <v>426502.78</v>
      </c>
      <c r="L208" s="40">
        <v>0</v>
      </c>
      <c r="M208" s="40">
        <v>1307921.3728</v>
      </c>
      <c r="N208" s="40">
        <v>0</v>
      </c>
      <c r="O208" s="40">
        <v>-3453890.2</v>
      </c>
      <c r="P208" s="39" t="s">
        <v>121</v>
      </c>
      <c r="Q208" s="38">
        <v>70355</v>
      </c>
      <c r="R208" s="39" t="s">
        <v>750</v>
      </c>
      <c r="S208" s="16">
        <f t="shared" si="30"/>
        <v>460697</v>
      </c>
      <c r="T208" s="16">
        <f t="shared" si="31"/>
        <v>3914587.2</v>
      </c>
      <c r="U208" s="16">
        <f t="shared" si="32"/>
        <v>2279885.1528000003</v>
      </c>
      <c r="V208" s="16">
        <f t="shared" si="33"/>
        <v>1634702.0472</v>
      </c>
      <c r="W208" s="16">
        <f t="shared" si="34"/>
        <v>40169474</v>
      </c>
      <c r="X208" s="17">
        <f t="shared" si="35"/>
        <v>0</v>
      </c>
      <c r="Y208" s="16">
        <f t="shared" si="36"/>
        <v>0</v>
      </c>
      <c r="Z208" s="18">
        <f t="shared" si="37"/>
        <v>1634702.0472</v>
      </c>
      <c r="AA208" s="16">
        <f t="shared" si="38"/>
        <v>1819188.1528000003</v>
      </c>
      <c r="AB208" s="16">
        <f t="shared" si="39"/>
        <v>15159.901273333335</v>
      </c>
    </row>
    <row r="209" spans="1:28" ht="12.75" customHeight="1">
      <c r="A209" s="38">
        <v>79391</v>
      </c>
      <c r="B209" s="39" t="s">
        <v>144</v>
      </c>
      <c r="C209" s="48"/>
      <c r="D209" s="38">
        <v>515992</v>
      </c>
      <c r="E209" s="38">
        <v>67957</v>
      </c>
      <c r="F209" s="38">
        <v>17739</v>
      </c>
      <c r="G209" s="38">
        <v>59398</v>
      </c>
      <c r="H209" s="38">
        <v>25332</v>
      </c>
      <c r="I209" s="38">
        <v>-53487</v>
      </c>
      <c r="J209" s="40">
        <v>52350</v>
      </c>
      <c r="K209" s="40">
        <v>52588.83</v>
      </c>
      <c r="L209" s="40">
        <v>0</v>
      </c>
      <c r="M209" s="40">
        <v>8682.51</v>
      </c>
      <c r="N209" s="40">
        <v>0</v>
      </c>
      <c r="O209" s="40">
        <v>-40871.9</v>
      </c>
      <c r="P209" s="39" t="s">
        <v>145</v>
      </c>
      <c r="Q209" s="38">
        <v>70666</v>
      </c>
      <c r="R209" s="39" t="s">
        <v>810</v>
      </c>
      <c r="S209" s="16">
        <f t="shared" si="30"/>
        <v>73868</v>
      </c>
      <c r="T209" s="16">
        <f t="shared" si="31"/>
        <v>114739.9</v>
      </c>
      <c r="U209" s="16">
        <f t="shared" si="32"/>
        <v>113621.34</v>
      </c>
      <c r="V209" s="16">
        <f t="shared" si="33"/>
        <v>1118.5599999999977</v>
      </c>
      <c r="W209" s="16">
        <f t="shared" si="34"/>
        <v>559063</v>
      </c>
      <c r="X209" s="17">
        <f t="shared" si="35"/>
        <v>0</v>
      </c>
      <c r="Y209" s="16">
        <f t="shared" si="36"/>
        <v>0</v>
      </c>
      <c r="Z209" s="18">
        <f t="shared" si="37"/>
        <v>1118.5599999999977</v>
      </c>
      <c r="AA209" s="16">
        <f t="shared" si="38"/>
        <v>39753.340000000004</v>
      </c>
      <c r="AB209" s="16">
        <f t="shared" si="39"/>
        <v>331.2778333333334</v>
      </c>
    </row>
    <row r="210" spans="1:28" ht="12.75" customHeight="1">
      <c r="A210" s="38">
        <v>4500</v>
      </c>
      <c r="B210" s="39" t="s">
        <v>449</v>
      </c>
      <c r="C210" s="38">
        <v>111738</v>
      </c>
      <c r="D210" s="38">
        <v>12290167</v>
      </c>
      <c r="E210" s="38">
        <v>329764</v>
      </c>
      <c r="F210" s="38">
        <v>410411</v>
      </c>
      <c r="G210" s="38">
        <v>358282</v>
      </c>
      <c r="H210" s="38">
        <v>492075</v>
      </c>
      <c r="I210" s="38">
        <v>74334</v>
      </c>
      <c r="J210" s="40">
        <v>232592.63</v>
      </c>
      <c r="K210" s="40">
        <v>72558.65</v>
      </c>
      <c r="L210" s="40">
        <v>0</v>
      </c>
      <c r="M210" s="40">
        <v>325386.214</v>
      </c>
      <c r="N210" s="40">
        <v>0</v>
      </c>
      <c r="O210" s="40">
        <v>-1018115</v>
      </c>
      <c r="P210" s="39" t="s">
        <v>450</v>
      </c>
      <c r="Q210" s="38">
        <v>70090</v>
      </c>
      <c r="R210" s="39" t="s">
        <v>788</v>
      </c>
      <c r="S210" s="16">
        <f t="shared" si="30"/>
        <v>762380</v>
      </c>
      <c r="T210" s="16">
        <f t="shared" si="31"/>
        <v>1780495</v>
      </c>
      <c r="U210" s="16">
        <f t="shared" si="32"/>
        <v>630537.494</v>
      </c>
      <c r="V210" s="16">
        <f t="shared" si="33"/>
        <v>1149957.506</v>
      </c>
      <c r="W210" s="16">
        <f t="shared" si="34"/>
        <v>13192653</v>
      </c>
      <c r="X210" s="17">
        <f t="shared" si="35"/>
        <v>0.008469714165907343</v>
      </c>
      <c r="Y210" s="16">
        <f t="shared" si="36"/>
        <v>9739.81137875968</v>
      </c>
      <c r="Z210" s="18">
        <f t="shared" si="37"/>
        <v>1140217.6946212405</v>
      </c>
      <c r="AA210" s="16">
        <f t="shared" si="38"/>
        <v>0</v>
      </c>
      <c r="AB210" s="16">
        <f t="shared" si="39"/>
        <v>0</v>
      </c>
    </row>
    <row r="211" spans="1:28" ht="12.75" customHeight="1">
      <c r="A211" s="38">
        <v>4469</v>
      </c>
      <c r="B211" s="39" t="s">
        <v>246</v>
      </c>
      <c r="C211" s="38">
        <v>0</v>
      </c>
      <c r="D211" s="38">
        <v>30034691</v>
      </c>
      <c r="E211" s="38">
        <v>-10044</v>
      </c>
      <c r="F211" s="38">
        <v>637942</v>
      </c>
      <c r="G211" s="38">
        <v>71862</v>
      </c>
      <c r="H211" s="38">
        <v>1281154</v>
      </c>
      <c r="I211" s="38">
        <v>-908667</v>
      </c>
      <c r="J211" s="40">
        <v>149049</v>
      </c>
      <c r="K211" s="40">
        <v>269347.7</v>
      </c>
      <c r="L211" s="40">
        <v>0</v>
      </c>
      <c r="M211" s="40">
        <v>319178.0812</v>
      </c>
      <c r="N211" s="40">
        <v>0</v>
      </c>
      <c r="O211" s="40">
        <v>-1691158.89</v>
      </c>
      <c r="P211" s="39" t="s">
        <v>247</v>
      </c>
      <c r="Q211" s="38">
        <v>70985</v>
      </c>
      <c r="R211" s="39" t="s">
        <v>768</v>
      </c>
      <c r="S211" s="16">
        <f t="shared" si="30"/>
        <v>-846849</v>
      </c>
      <c r="T211" s="16">
        <f t="shared" si="31"/>
        <v>844309.8899999999</v>
      </c>
      <c r="U211" s="16">
        <f t="shared" si="32"/>
        <v>737574.7812000001</v>
      </c>
      <c r="V211" s="16">
        <f t="shared" si="33"/>
        <v>106735.10879999981</v>
      </c>
      <c r="W211" s="16">
        <f t="shared" si="34"/>
        <v>31953787</v>
      </c>
      <c r="X211" s="17">
        <f t="shared" si="35"/>
        <v>0</v>
      </c>
      <c r="Y211" s="16">
        <f t="shared" si="36"/>
        <v>0</v>
      </c>
      <c r="Z211" s="18">
        <f t="shared" si="37"/>
        <v>106735.10879999981</v>
      </c>
      <c r="AA211" s="16">
        <f t="shared" si="38"/>
        <v>1584423.7812</v>
      </c>
      <c r="AB211" s="16">
        <f t="shared" si="39"/>
        <v>13203.53151</v>
      </c>
    </row>
    <row r="212" spans="1:28" ht="12.75" customHeight="1">
      <c r="A212" s="38">
        <v>4470</v>
      </c>
      <c r="B212" s="39" t="s">
        <v>114</v>
      </c>
      <c r="C212" s="38">
        <v>186495</v>
      </c>
      <c r="D212" s="38">
        <v>6940446</v>
      </c>
      <c r="E212" s="38">
        <v>72954</v>
      </c>
      <c r="F212" s="38">
        <v>382776</v>
      </c>
      <c r="G212" s="38">
        <v>106158</v>
      </c>
      <c r="H212" s="38">
        <v>226377</v>
      </c>
      <c r="I212" s="38">
        <v>-1005711</v>
      </c>
      <c r="J212" s="40">
        <v>97095</v>
      </c>
      <c r="K212" s="40">
        <v>188814.8488</v>
      </c>
      <c r="L212" s="40">
        <v>0</v>
      </c>
      <c r="M212" s="40">
        <v>202357.8384</v>
      </c>
      <c r="N212" s="40">
        <v>0</v>
      </c>
      <c r="O212" s="40">
        <v>-506630.62</v>
      </c>
      <c r="P212" s="39" t="s">
        <v>115</v>
      </c>
      <c r="Q212" s="38">
        <v>71612</v>
      </c>
      <c r="R212" s="39" t="s">
        <v>769</v>
      </c>
      <c r="S212" s="16">
        <f t="shared" si="30"/>
        <v>-826599</v>
      </c>
      <c r="T212" s="16">
        <f t="shared" si="31"/>
        <v>-319968.38</v>
      </c>
      <c r="U212" s="16">
        <f t="shared" si="32"/>
        <v>488267.68720000004</v>
      </c>
      <c r="V212" s="16">
        <f t="shared" si="33"/>
        <v>0</v>
      </c>
      <c r="W212" s="16">
        <f t="shared" si="34"/>
        <v>7549599</v>
      </c>
      <c r="X212" s="17">
        <f t="shared" si="35"/>
        <v>0.024702636524138566</v>
      </c>
      <c r="Y212" s="16">
        <f t="shared" si="36"/>
        <v>0</v>
      </c>
      <c r="Z212" s="18">
        <f t="shared" si="37"/>
        <v>0</v>
      </c>
      <c r="AA212" s="16">
        <f t="shared" si="38"/>
        <v>506630.62</v>
      </c>
      <c r="AB212" s="16">
        <f t="shared" si="39"/>
        <v>4221.921833333333</v>
      </c>
    </row>
    <row r="213" spans="1:28" ht="12.75" customHeight="1">
      <c r="A213" s="38">
        <v>4473</v>
      </c>
      <c r="B213" s="39" t="s">
        <v>294</v>
      </c>
      <c r="C213" s="38">
        <v>0</v>
      </c>
      <c r="D213" s="38">
        <v>3182691</v>
      </c>
      <c r="E213" s="38">
        <v>163053</v>
      </c>
      <c r="F213" s="38">
        <v>195499</v>
      </c>
      <c r="G213" s="38">
        <v>44440</v>
      </c>
      <c r="H213" s="38">
        <v>135291</v>
      </c>
      <c r="I213" s="38">
        <v>37645</v>
      </c>
      <c r="J213" s="40">
        <v>62895</v>
      </c>
      <c r="K213" s="40">
        <v>257949.77</v>
      </c>
      <c r="L213" s="40">
        <v>0</v>
      </c>
      <c r="M213" s="40">
        <v>97744.3404</v>
      </c>
      <c r="N213" s="40">
        <v>0</v>
      </c>
      <c r="O213" s="40">
        <v>-190770.53</v>
      </c>
      <c r="P213" s="39" t="s">
        <v>295</v>
      </c>
      <c r="Q213" s="38">
        <v>71057</v>
      </c>
      <c r="R213" s="39" t="s">
        <v>772</v>
      </c>
      <c r="S213" s="16">
        <f t="shared" si="30"/>
        <v>245138</v>
      </c>
      <c r="T213" s="16">
        <f t="shared" si="31"/>
        <v>435908.53</v>
      </c>
      <c r="U213" s="16">
        <f t="shared" si="32"/>
        <v>418589.1104</v>
      </c>
      <c r="V213" s="16">
        <f t="shared" si="33"/>
        <v>17319.419600000023</v>
      </c>
      <c r="W213" s="16">
        <f t="shared" si="34"/>
        <v>3513481</v>
      </c>
      <c r="X213" s="17">
        <f t="shared" si="35"/>
        <v>0</v>
      </c>
      <c r="Y213" s="16">
        <f t="shared" si="36"/>
        <v>0</v>
      </c>
      <c r="Z213" s="18">
        <f t="shared" si="37"/>
        <v>17319.419600000023</v>
      </c>
      <c r="AA213" s="16">
        <f t="shared" si="38"/>
        <v>173451.11039999998</v>
      </c>
      <c r="AB213" s="16">
        <f t="shared" si="39"/>
        <v>1445.4259199999997</v>
      </c>
    </row>
    <row r="214" spans="1:28" ht="12.75" customHeight="1">
      <c r="A214" s="38">
        <v>4474</v>
      </c>
      <c r="B214" s="39" t="s">
        <v>138</v>
      </c>
      <c r="C214" s="38">
        <v>0</v>
      </c>
      <c r="D214" s="38">
        <v>13138778</v>
      </c>
      <c r="E214" s="38">
        <v>29850</v>
      </c>
      <c r="F214" s="38">
        <v>85174</v>
      </c>
      <c r="G214" s="38">
        <v>157929</v>
      </c>
      <c r="H214" s="38">
        <v>387952</v>
      </c>
      <c r="I214" s="38">
        <v>-589069</v>
      </c>
      <c r="J214" s="40">
        <v>183867.8</v>
      </c>
      <c r="K214" s="40">
        <v>14211.73</v>
      </c>
      <c r="L214" s="40">
        <v>0</v>
      </c>
      <c r="M214" s="40">
        <v>270915.0625</v>
      </c>
      <c r="N214" s="40">
        <v>0</v>
      </c>
      <c r="O214" s="40">
        <v>-734660.12</v>
      </c>
      <c r="P214" s="39" t="s">
        <v>139</v>
      </c>
      <c r="Q214" s="38">
        <v>70110</v>
      </c>
      <c r="R214" s="39" t="s">
        <v>773</v>
      </c>
      <c r="S214" s="16">
        <f t="shared" si="30"/>
        <v>-401290</v>
      </c>
      <c r="T214" s="16">
        <f t="shared" si="31"/>
        <v>333370.12</v>
      </c>
      <c r="U214" s="16">
        <f t="shared" si="32"/>
        <v>468994.59249999997</v>
      </c>
      <c r="V214" s="16">
        <f t="shared" si="33"/>
        <v>0</v>
      </c>
      <c r="W214" s="16">
        <f t="shared" si="34"/>
        <v>13611904</v>
      </c>
      <c r="X214" s="17">
        <f t="shared" si="35"/>
        <v>0</v>
      </c>
      <c r="Y214" s="16">
        <f t="shared" si="36"/>
        <v>0</v>
      </c>
      <c r="Z214" s="18">
        <f t="shared" si="37"/>
        <v>0</v>
      </c>
      <c r="AA214" s="16">
        <f t="shared" si="38"/>
        <v>734660.12</v>
      </c>
      <c r="AB214" s="16">
        <f t="shared" si="39"/>
        <v>6122.167666666667</v>
      </c>
    </row>
    <row r="215" spans="1:28" ht="12.75" customHeight="1">
      <c r="A215" s="38">
        <v>4481</v>
      </c>
      <c r="B215" s="39" t="s">
        <v>90</v>
      </c>
      <c r="C215" s="48"/>
      <c r="D215" s="38">
        <v>2639321</v>
      </c>
      <c r="E215" s="38">
        <v>29046</v>
      </c>
      <c r="F215" s="38">
        <v>1700</v>
      </c>
      <c r="G215" s="38">
        <v>25492</v>
      </c>
      <c r="H215" s="38">
        <v>26863</v>
      </c>
      <c r="I215" s="38">
        <v>45548</v>
      </c>
      <c r="J215" s="40">
        <v>28042.5</v>
      </c>
      <c r="K215" s="40">
        <v>57912.4688</v>
      </c>
      <c r="L215" s="40">
        <v>0</v>
      </c>
      <c r="M215" s="40">
        <v>70646.9928</v>
      </c>
      <c r="N215" s="40">
        <v>0</v>
      </c>
      <c r="O215" s="40">
        <v>-143111.57</v>
      </c>
      <c r="P215" s="39" t="s">
        <v>91</v>
      </c>
      <c r="Q215" s="38">
        <v>70056</v>
      </c>
      <c r="R215" s="39" t="s">
        <v>779</v>
      </c>
      <c r="S215" s="16">
        <f t="shared" si="30"/>
        <v>100086</v>
      </c>
      <c r="T215" s="16">
        <f t="shared" si="31"/>
        <v>243197.57</v>
      </c>
      <c r="U215" s="16">
        <f t="shared" si="32"/>
        <v>156601.9616</v>
      </c>
      <c r="V215" s="16">
        <f t="shared" si="33"/>
        <v>86595.6084</v>
      </c>
      <c r="W215" s="16">
        <f t="shared" si="34"/>
        <v>2667884</v>
      </c>
      <c r="X215" s="17">
        <f t="shared" si="35"/>
        <v>0</v>
      </c>
      <c r="Y215" s="16">
        <f t="shared" si="36"/>
        <v>0</v>
      </c>
      <c r="Z215" s="18">
        <f t="shared" si="37"/>
        <v>86595.6084</v>
      </c>
      <c r="AA215" s="16">
        <f t="shared" si="38"/>
        <v>56515.96160000001</v>
      </c>
      <c r="AB215" s="16">
        <f t="shared" si="39"/>
        <v>470.96634666666677</v>
      </c>
    </row>
    <row r="216" spans="1:28" ht="12.75" customHeight="1">
      <c r="A216" s="38">
        <v>4484</v>
      </c>
      <c r="B216" s="39" t="s">
        <v>116</v>
      </c>
      <c r="C216" s="48"/>
      <c r="D216" s="38">
        <v>2013688</v>
      </c>
      <c r="E216" s="38">
        <v>-22718</v>
      </c>
      <c r="F216" s="38">
        <v>112</v>
      </c>
      <c r="G216" s="38">
        <v>-1153</v>
      </c>
      <c r="H216" s="38">
        <v>1013</v>
      </c>
      <c r="I216" s="38">
        <v>12248</v>
      </c>
      <c r="J216" s="40">
        <v>85544.08</v>
      </c>
      <c r="K216" s="40">
        <v>2365</v>
      </c>
      <c r="L216" s="40">
        <v>0</v>
      </c>
      <c r="M216" s="40">
        <v>0</v>
      </c>
      <c r="N216" s="40">
        <v>0</v>
      </c>
      <c r="O216" s="40">
        <v>-110881.33</v>
      </c>
      <c r="P216" s="39" t="s">
        <v>117</v>
      </c>
      <c r="Q216" s="38">
        <v>72190</v>
      </c>
      <c r="R216" s="39" t="s">
        <v>782</v>
      </c>
      <c r="S216" s="16">
        <f t="shared" si="30"/>
        <v>-11623</v>
      </c>
      <c r="T216" s="16">
        <f t="shared" si="31"/>
        <v>99258.33</v>
      </c>
      <c r="U216" s="16">
        <f t="shared" si="32"/>
        <v>87909.08</v>
      </c>
      <c r="V216" s="16">
        <f t="shared" si="33"/>
        <v>11349.25</v>
      </c>
      <c r="W216" s="16">
        <f t="shared" si="34"/>
        <v>2014813</v>
      </c>
      <c r="X216" s="17">
        <f t="shared" si="35"/>
        <v>0</v>
      </c>
      <c r="Y216" s="16">
        <f t="shared" si="36"/>
        <v>0</v>
      </c>
      <c r="Z216" s="18">
        <f t="shared" si="37"/>
        <v>11349.25</v>
      </c>
      <c r="AA216" s="16">
        <f t="shared" si="38"/>
        <v>99532.08</v>
      </c>
      <c r="AB216" s="16">
        <f t="shared" si="39"/>
        <v>829.4340000000001</v>
      </c>
    </row>
    <row r="217" spans="1:28" ht="12.75" customHeight="1">
      <c r="A217" s="38">
        <v>4486</v>
      </c>
      <c r="B217" s="39" t="s">
        <v>140</v>
      </c>
      <c r="C217" s="47">
        <v>138477</v>
      </c>
      <c r="D217" s="38">
        <v>2373371</v>
      </c>
      <c r="E217" s="38">
        <v>161780</v>
      </c>
      <c r="F217" s="38">
        <v>124603</v>
      </c>
      <c r="G217" s="38">
        <v>-4961</v>
      </c>
      <c r="H217" s="38">
        <v>72654</v>
      </c>
      <c r="I217" s="38">
        <v>93114</v>
      </c>
      <c r="J217" s="40">
        <v>12195.47</v>
      </c>
      <c r="K217" s="40">
        <v>180437.54</v>
      </c>
      <c r="L217" s="40">
        <v>0</v>
      </c>
      <c r="M217" s="40">
        <v>88000</v>
      </c>
      <c r="N217" s="40">
        <v>0</v>
      </c>
      <c r="O217" s="40">
        <v>-113085.39</v>
      </c>
      <c r="P217" s="39" t="s">
        <v>141</v>
      </c>
      <c r="Q217" s="38">
        <v>69860</v>
      </c>
      <c r="R217" s="39" t="s">
        <v>784</v>
      </c>
      <c r="S217" s="16">
        <f t="shared" si="30"/>
        <v>249933</v>
      </c>
      <c r="T217" s="16">
        <f t="shared" si="31"/>
        <v>363018.39</v>
      </c>
      <c r="U217" s="16">
        <f t="shared" si="32"/>
        <v>280633.01</v>
      </c>
      <c r="V217" s="16">
        <f t="shared" si="33"/>
        <v>82385.38</v>
      </c>
      <c r="W217" s="16">
        <f t="shared" si="34"/>
        <v>2570628</v>
      </c>
      <c r="X217" s="17">
        <f t="shared" si="35"/>
        <v>0.05386893786265457</v>
      </c>
      <c r="Y217" s="16">
        <f t="shared" si="36"/>
        <v>4438.012916011185</v>
      </c>
      <c r="Z217" s="18">
        <f t="shared" si="37"/>
        <v>77947.36708398882</v>
      </c>
      <c r="AA217" s="16">
        <f t="shared" si="38"/>
        <v>35138.02291601118</v>
      </c>
      <c r="AB217" s="16">
        <f t="shared" si="39"/>
        <v>292.81685763342654</v>
      </c>
    </row>
    <row r="218" spans="1:28" ht="12.75" customHeight="1">
      <c r="A218" s="38">
        <v>4510</v>
      </c>
      <c r="B218" s="39" t="s">
        <v>345</v>
      </c>
      <c r="C218" s="38">
        <v>5729640</v>
      </c>
      <c r="D218" s="38">
        <v>13235346</v>
      </c>
      <c r="E218" s="38">
        <v>132545</v>
      </c>
      <c r="F218" s="38">
        <v>24993</v>
      </c>
      <c r="G218" s="38">
        <v>488965</v>
      </c>
      <c r="H218" s="38">
        <v>404617</v>
      </c>
      <c r="I218" s="38">
        <v>5231887</v>
      </c>
      <c r="J218" s="40">
        <v>139896</v>
      </c>
      <c r="K218" s="40">
        <v>965609.9844</v>
      </c>
      <c r="L218" s="40">
        <v>0</v>
      </c>
      <c r="M218" s="40">
        <v>326599.9431</v>
      </c>
      <c r="N218" s="40">
        <v>0</v>
      </c>
      <c r="O218" s="40">
        <v>-543136.83</v>
      </c>
      <c r="P218" s="39" t="s">
        <v>346</v>
      </c>
      <c r="Q218" s="38">
        <v>70850</v>
      </c>
      <c r="R218" s="39" t="s">
        <v>796</v>
      </c>
      <c r="S218" s="16">
        <f t="shared" si="30"/>
        <v>5853397</v>
      </c>
      <c r="T218" s="16">
        <f t="shared" si="31"/>
        <v>6396533.83</v>
      </c>
      <c r="U218" s="16">
        <f t="shared" si="32"/>
        <v>1432105.9275</v>
      </c>
      <c r="V218" s="16">
        <f t="shared" si="33"/>
        <v>4964427.9025</v>
      </c>
      <c r="W218" s="16">
        <f t="shared" si="34"/>
        <v>13664956</v>
      </c>
      <c r="X218" s="17">
        <f t="shared" si="35"/>
        <v>0.4192944346106932</v>
      </c>
      <c r="Y218" s="16">
        <f t="shared" si="36"/>
        <v>2081556.990544287</v>
      </c>
      <c r="Z218" s="18">
        <f t="shared" si="37"/>
        <v>2882870.911955713</v>
      </c>
      <c r="AA218" s="16">
        <f t="shared" si="38"/>
        <v>0</v>
      </c>
      <c r="AB218" s="16">
        <f t="shared" si="39"/>
        <v>0</v>
      </c>
    </row>
    <row r="219" spans="1:28" ht="12.75" customHeight="1">
      <c r="A219" s="38">
        <v>4511</v>
      </c>
      <c r="B219" s="39" t="s">
        <v>383</v>
      </c>
      <c r="C219" s="38">
        <v>0</v>
      </c>
      <c r="D219" s="38">
        <v>2024865</v>
      </c>
      <c r="E219" s="38">
        <v>19523</v>
      </c>
      <c r="F219" s="38">
        <v>20860</v>
      </c>
      <c r="G219" s="38">
        <v>19107</v>
      </c>
      <c r="H219" s="38">
        <v>49235</v>
      </c>
      <c r="I219" s="38">
        <v>200071</v>
      </c>
      <c r="J219" s="40">
        <v>15693.81</v>
      </c>
      <c r="K219" s="40">
        <v>42603.94</v>
      </c>
      <c r="L219" s="40">
        <v>0</v>
      </c>
      <c r="M219" s="40">
        <v>54393.3836</v>
      </c>
      <c r="N219" s="40">
        <v>0</v>
      </c>
      <c r="O219" s="40">
        <v>-79013.66</v>
      </c>
      <c r="P219" s="39" t="s">
        <v>384</v>
      </c>
      <c r="Q219" s="38">
        <v>70285</v>
      </c>
      <c r="R219" s="39" t="s">
        <v>797</v>
      </c>
      <c r="S219" s="16">
        <f t="shared" si="30"/>
        <v>238701</v>
      </c>
      <c r="T219" s="16">
        <f t="shared" si="31"/>
        <v>317714.66000000003</v>
      </c>
      <c r="U219" s="16">
        <f t="shared" si="32"/>
        <v>112691.1336</v>
      </c>
      <c r="V219" s="16">
        <f t="shared" si="33"/>
        <v>205023.52640000003</v>
      </c>
      <c r="W219" s="16">
        <f t="shared" si="34"/>
        <v>2094960</v>
      </c>
      <c r="X219" s="17">
        <f t="shared" si="35"/>
        <v>0</v>
      </c>
      <c r="Y219" s="16">
        <f t="shared" si="36"/>
        <v>0</v>
      </c>
      <c r="Z219" s="18">
        <f t="shared" si="37"/>
        <v>205023.52640000003</v>
      </c>
      <c r="AA219" s="16">
        <f t="shared" si="38"/>
        <v>0</v>
      </c>
      <c r="AB219" s="16">
        <f t="shared" si="39"/>
        <v>0</v>
      </c>
    </row>
    <row r="220" spans="1:28" ht="12.75" customHeight="1">
      <c r="A220" s="38">
        <v>4512</v>
      </c>
      <c r="B220" s="39" t="s">
        <v>505</v>
      </c>
      <c r="C220" s="41"/>
      <c r="D220" s="38">
        <v>1386033</v>
      </c>
      <c r="E220" s="38">
        <v>78794</v>
      </c>
      <c r="F220" s="38">
        <v>39263</v>
      </c>
      <c r="G220" s="38">
        <v>31702</v>
      </c>
      <c r="H220" s="38">
        <v>26575</v>
      </c>
      <c r="I220" s="38">
        <v>156530</v>
      </c>
      <c r="J220" s="40">
        <v>6284</v>
      </c>
      <c r="K220" s="40">
        <v>17555</v>
      </c>
      <c r="L220" s="40">
        <v>0</v>
      </c>
      <c r="M220" s="40">
        <v>24208.9708</v>
      </c>
      <c r="N220" s="40">
        <v>0</v>
      </c>
      <c r="O220" s="41"/>
      <c r="P220" s="39" t="s">
        <v>506</v>
      </c>
      <c r="Q220" s="38">
        <v>70118</v>
      </c>
      <c r="R220" s="39" t="s">
        <v>798</v>
      </c>
      <c r="S220" s="16">
        <f t="shared" si="30"/>
        <v>267026</v>
      </c>
      <c r="T220" s="16">
        <f t="shared" si="31"/>
        <v>267026</v>
      </c>
      <c r="U220" s="16">
        <f t="shared" si="32"/>
        <v>48047.970799999996</v>
      </c>
      <c r="V220" s="16">
        <f t="shared" si="33"/>
        <v>218978.0292</v>
      </c>
      <c r="W220" s="16">
        <f t="shared" si="34"/>
        <v>1451871</v>
      </c>
      <c r="X220" s="17">
        <f t="shared" si="35"/>
        <v>0</v>
      </c>
      <c r="Y220" s="16">
        <f t="shared" si="36"/>
        <v>0</v>
      </c>
      <c r="Z220" s="18">
        <f t="shared" si="37"/>
        <v>218978.0292</v>
      </c>
      <c r="AA220" s="16">
        <f t="shared" si="38"/>
        <v>0</v>
      </c>
      <c r="AB220" s="16">
        <f t="shared" si="39"/>
        <v>0</v>
      </c>
    </row>
    <row r="221" spans="1:28" ht="12.75" customHeight="1">
      <c r="A221" s="38">
        <v>4513</v>
      </c>
      <c r="B221" s="39" t="s">
        <v>104</v>
      </c>
      <c r="C221" s="38">
        <v>0</v>
      </c>
      <c r="D221" s="38">
        <v>659294</v>
      </c>
      <c r="E221" s="38">
        <v>-1578</v>
      </c>
      <c r="F221" s="38">
        <v>3835</v>
      </c>
      <c r="G221" s="38">
        <v>45327</v>
      </c>
      <c r="H221" s="38">
        <v>15302</v>
      </c>
      <c r="I221" s="38">
        <v>82934</v>
      </c>
      <c r="J221" s="40">
        <v>7632</v>
      </c>
      <c r="K221" s="40">
        <v>20509</v>
      </c>
      <c r="L221" s="40">
        <v>0</v>
      </c>
      <c r="M221" s="40">
        <v>13137.9076</v>
      </c>
      <c r="N221" s="40">
        <v>0</v>
      </c>
      <c r="O221" s="41"/>
      <c r="P221" s="39" t="s">
        <v>105</v>
      </c>
      <c r="Q221" s="38">
        <v>69739</v>
      </c>
      <c r="R221" s="39" t="s">
        <v>799</v>
      </c>
      <c r="S221" s="16">
        <f t="shared" si="30"/>
        <v>126683</v>
      </c>
      <c r="T221" s="16">
        <f t="shared" si="31"/>
        <v>126683</v>
      </c>
      <c r="U221" s="16">
        <f t="shared" si="32"/>
        <v>41278.9076</v>
      </c>
      <c r="V221" s="16">
        <f t="shared" si="33"/>
        <v>85404.0924</v>
      </c>
      <c r="W221" s="16">
        <f t="shared" si="34"/>
        <v>678431</v>
      </c>
      <c r="X221" s="17">
        <f t="shared" si="35"/>
        <v>0</v>
      </c>
      <c r="Y221" s="16">
        <f t="shared" si="36"/>
        <v>0</v>
      </c>
      <c r="Z221" s="18">
        <f t="shared" si="37"/>
        <v>85404.0924</v>
      </c>
      <c r="AA221" s="16">
        <f t="shared" si="38"/>
        <v>0</v>
      </c>
      <c r="AB221" s="16">
        <f t="shared" si="39"/>
        <v>0</v>
      </c>
    </row>
    <row r="222" spans="1:28" ht="12.75" customHeight="1">
      <c r="A222" s="38">
        <v>4514</v>
      </c>
      <c r="B222" s="39" t="s">
        <v>413</v>
      </c>
      <c r="C222" s="38">
        <v>0</v>
      </c>
      <c r="D222" s="38">
        <v>839864</v>
      </c>
      <c r="E222" s="38">
        <v>25337</v>
      </c>
      <c r="F222" s="38">
        <v>17286</v>
      </c>
      <c r="G222" s="38">
        <v>2792</v>
      </c>
      <c r="H222" s="38">
        <v>17021</v>
      </c>
      <c r="I222" s="38">
        <v>156024</v>
      </c>
      <c r="J222" s="40">
        <v>5042</v>
      </c>
      <c r="K222" s="40">
        <v>10349</v>
      </c>
      <c r="L222" s="40">
        <v>0</v>
      </c>
      <c r="M222" s="40">
        <v>28296.2444</v>
      </c>
      <c r="N222" s="40">
        <v>0</v>
      </c>
      <c r="O222" s="41"/>
      <c r="P222" s="39" t="s">
        <v>414</v>
      </c>
      <c r="Q222" s="38">
        <v>70650</v>
      </c>
      <c r="R222" s="39" t="s">
        <v>800</v>
      </c>
      <c r="S222" s="16">
        <f t="shared" si="30"/>
        <v>184153</v>
      </c>
      <c r="T222" s="16">
        <f t="shared" si="31"/>
        <v>184153</v>
      </c>
      <c r="U222" s="16">
        <f t="shared" si="32"/>
        <v>43687.244399999996</v>
      </c>
      <c r="V222" s="16">
        <f t="shared" si="33"/>
        <v>140465.7556</v>
      </c>
      <c r="W222" s="16">
        <f t="shared" si="34"/>
        <v>874171</v>
      </c>
      <c r="X222" s="17">
        <f t="shared" si="35"/>
        <v>0</v>
      </c>
      <c r="Y222" s="16">
        <f t="shared" si="36"/>
        <v>0</v>
      </c>
      <c r="Z222" s="18">
        <f t="shared" si="37"/>
        <v>140465.7556</v>
      </c>
      <c r="AA222" s="16">
        <f t="shared" si="38"/>
        <v>0</v>
      </c>
      <c r="AB222" s="16">
        <f t="shared" si="39"/>
        <v>0</v>
      </c>
    </row>
    <row r="223" spans="1:28" ht="12.75" customHeight="1">
      <c r="A223" s="38">
        <v>4515</v>
      </c>
      <c r="B223" s="39" t="s">
        <v>94</v>
      </c>
      <c r="C223" s="41"/>
      <c r="D223" s="38">
        <v>1427768</v>
      </c>
      <c r="E223" s="38">
        <v>119613</v>
      </c>
      <c r="F223" s="38">
        <v>46777</v>
      </c>
      <c r="G223" s="38">
        <v>90594</v>
      </c>
      <c r="H223" s="38">
        <v>35287</v>
      </c>
      <c r="I223" s="38">
        <v>67430</v>
      </c>
      <c r="J223" s="40">
        <v>0</v>
      </c>
      <c r="K223" s="40">
        <v>0</v>
      </c>
      <c r="L223" s="40">
        <v>0</v>
      </c>
      <c r="M223" s="40">
        <v>0</v>
      </c>
      <c r="N223" s="40">
        <v>0</v>
      </c>
      <c r="O223" s="41"/>
      <c r="P223" s="39" t="s">
        <v>95</v>
      </c>
      <c r="Q223" s="38">
        <v>70898</v>
      </c>
      <c r="R223" s="39" t="s">
        <v>801</v>
      </c>
      <c r="S223" s="16">
        <f t="shared" si="30"/>
        <v>277637</v>
      </c>
      <c r="T223" s="16">
        <f t="shared" si="31"/>
        <v>277637</v>
      </c>
      <c r="U223" s="16">
        <f t="shared" si="32"/>
        <v>0</v>
      </c>
      <c r="V223" s="16">
        <f t="shared" si="33"/>
        <v>277637</v>
      </c>
      <c r="W223" s="16">
        <f t="shared" si="34"/>
        <v>1509832</v>
      </c>
      <c r="X223" s="17">
        <f t="shared" si="35"/>
        <v>0</v>
      </c>
      <c r="Y223" s="16">
        <f t="shared" si="36"/>
        <v>0</v>
      </c>
      <c r="Z223" s="18">
        <f t="shared" si="37"/>
        <v>277637</v>
      </c>
      <c r="AA223" s="16">
        <f t="shared" si="38"/>
        <v>0</v>
      </c>
      <c r="AB223" s="16">
        <f t="shared" si="39"/>
        <v>0</v>
      </c>
    </row>
    <row r="224" spans="1:28" ht="12.75" customHeight="1">
      <c r="A224" s="38">
        <v>4487</v>
      </c>
      <c r="B224" s="39" t="s">
        <v>168</v>
      </c>
      <c r="C224" s="38">
        <v>0</v>
      </c>
      <c r="D224" s="38">
        <v>12229235</v>
      </c>
      <c r="E224" s="38">
        <v>-26061</v>
      </c>
      <c r="F224" s="38">
        <v>392655</v>
      </c>
      <c r="G224" s="38">
        <v>291137</v>
      </c>
      <c r="H224" s="38">
        <v>525309</v>
      </c>
      <c r="I224" s="38">
        <v>-775414</v>
      </c>
      <c r="J224" s="40">
        <v>206430.72</v>
      </c>
      <c r="K224" s="40">
        <v>32829.736</v>
      </c>
      <c r="L224" s="40">
        <v>0</v>
      </c>
      <c r="M224" s="40">
        <v>158517.4442</v>
      </c>
      <c r="N224" s="40">
        <v>0</v>
      </c>
      <c r="O224" s="40">
        <v>-688611.34</v>
      </c>
      <c r="P224" s="39" t="s">
        <v>169</v>
      </c>
      <c r="Q224" s="38">
        <v>70764</v>
      </c>
      <c r="R224" s="39" t="s">
        <v>785</v>
      </c>
      <c r="S224" s="16">
        <f t="shared" si="30"/>
        <v>-510338</v>
      </c>
      <c r="T224" s="16">
        <f t="shared" si="31"/>
        <v>178273.33999999997</v>
      </c>
      <c r="U224" s="16">
        <f t="shared" si="32"/>
        <v>397777.90020000003</v>
      </c>
      <c r="V224" s="16">
        <f t="shared" si="33"/>
        <v>0</v>
      </c>
      <c r="W224" s="16">
        <f t="shared" si="34"/>
        <v>13147199</v>
      </c>
      <c r="X224" s="17">
        <f t="shared" si="35"/>
        <v>0</v>
      </c>
      <c r="Y224" s="16">
        <f t="shared" si="36"/>
        <v>0</v>
      </c>
      <c r="Z224" s="18">
        <f t="shared" si="37"/>
        <v>0</v>
      </c>
      <c r="AA224" s="16">
        <f t="shared" si="38"/>
        <v>688611.34</v>
      </c>
      <c r="AB224" s="16">
        <f t="shared" si="39"/>
        <v>5738.427833333334</v>
      </c>
    </row>
    <row r="225" spans="1:28" ht="12.75" customHeight="1">
      <c r="A225" s="38">
        <v>10386</v>
      </c>
      <c r="B225" s="39" t="s">
        <v>154</v>
      </c>
      <c r="C225" s="38">
        <v>0</v>
      </c>
      <c r="D225" s="38">
        <v>1117889</v>
      </c>
      <c r="E225" s="38">
        <v>81326</v>
      </c>
      <c r="F225" s="38">
        <v>7390</v>
      </c>
      <c r="G225" s="38">
        <v>28674</v>
      </c>
      <c r="H225" s="38">
        <v>35872</v>
      </c>
      <c r="I225" s="38">
        <v>123581</v>
      </c>
      <c r="J225" s="40">
        <v>324</v>
      </c>
      <c r="K225" s="40">
        <v>46211</v>
      </c>
      <c r="L225" s="40">
        <v>0</v>
      </c>
      <c r="M225" s="40">
        <v>47494.51</v>
      </c>
      <c r="N225" s="40">
        <v>0</v>
      </c>
      <c r="O225" s="41"/>
      <c r="P225" s="39" t="s">
        <v>155</v>
      </c>
      <c r="Q225" s="38">
        <v>70250</v>
      </c>
      <c r="R225" s="39" t="s">
        <v>803</v>
      </c>
      <c r="S225" s="16">
        <f t="shared" si="30"/>
        <v>233581</v>
      </c>
      <c r="T225" s="16">
        <f t="shared" si="31"/>
        <v>233581</v>
      </c>
      <c r="U225" s="16">
        <f t="shared" si="32"/>
        <v>94029.51000000001</v>
      </c>
      <c r="V225" s="16">
        <f t="shared" si="33"/>
        <v>139551.49</v>
      </c>
      <c r="W225" s="16">
        <f t="shared" si="34"/>
        <v>1161151</v>
      </c>
      <c r="X225" s="17">
        <f t="shared" si="35"/>
        <v>0</v>
      </c>
      <c r="Y225" s="16">
        <f t="shared" si="36"/>
        <v>0</v>
      </c>
      <c r="Z225" s="18">
        <f t="shared" si="37"/>
        <v>139551.49</v>
      </c>
      <c r="AA225" s="16">
        <f t="shared" si="38"/>
        <v>0</v>
      </c>
      <c r="AB225" s="16">
        <f t="shared" si="39"/>
        <v>0</v>
      </c>
    </row>
    <row r="226" spans="1:28" ht="12.75" customHeight="1">
      <c r="A226" s="38">
        <v>4488</v>
      </c>
      <c r="B226" s="39" t="s">
        <v>303</v>
      </c>
      <c r="C226" s="47">
        <v>0</v>
      </c>
      <c r="D226" s="38">
        <v>6358134</v>
      </c>
      <c r="E226" s="38">
        <v>49536</v>
      </c>
      <c r="F226" s="38">
        <v>145642</v>
      </c>
      <c r="G226" s="38">
        <v>17728</v>
      </c>
      <c r="H226" s="38">
        <v>138933</v>
      </c>
      <c r="I226" s="38">
        <v>-384129</v>
      </c>
      <c r="J226" s="40">
        <v>22716</v>
      </c>
      <c r="K226" s="40">
        <v>90637.51</v>
      </c>
      <c r="L226" s="40">
        <v>0</v>
      </c>
      <c r="M226" s="40">
        <v>223678.3456</v>
      </c>
      <c r="N226" s="40">
        <v>0</v>
      </c>
      <c r="O226" s="40">
        <v>-157290.35</v>
      </c>
      <c r="P226" s="39" t="s">
        <v>304</v>
      </c>
      <c r="Q226" s="38">
        <v>70746</v>
      </c>
      <c r="R226" s="39" t="s">
        <v>786</v>
      </c>
      <c r="S226" s="16">
        <f t="shared" si="30"/>
        <v>-316865</v>
      </c>
      <c r="T226" s="16">
        <f t="shared" si="31"/>
        <v>-159574.65</v>
      </c>
      <c r="U226" s="16">
        <f t="shared" si="32"/>
        <v>337031.8556</v>
      </c>
      <c r="V226" s="16">
        <f t="shared" si="33"/>
        <v>0</v>
      </c>
      <c r="W226" s="16">
        <f t="shared" si="34"/>
        <v>6642709</v>
      </c>
      <c r="X226" s="17">
        <f t="shared" si="35"/>
        <v>0</v>
      </c>
      <c r="Y226" s="16">
        <f t="shared" si="36"/>
        <v>0</v>
      </c>
      <c r="Z226" s="18">
        <f t="shared" si="37"/>
        <v>0</v>
      </c>
      <c r="AA226" s="16">
        <f t="shared" si="38"/>
        <v>157290.35</v>
      </c>
      <c r="AB226" s="16">
        <f t="shared" si="39"/>
        <v>1310.7529166666668</v>
      </c>
    </row>
    <row r="227" spans="1:28" ht="12.75" customHeight="1">
      <c r="A227" s="38">
        <v>79226</v>
      </c>
      <c r="B227" s="39" t="s">
        <v>92</v>
      </c>
      <c r="C227" s="41"/>
      <c r="D227" s="38">
        <v>6047477</v>
      </c>
      <c r="E227" s="38">
        <v>693957</v>
      </c>
      <c r="F227" s="38">
        <v>270289</v>
      </c>
      <c r="G227" s="38">
        <v>143452</v>
      </c>
      <c r="H227" s="38">
        <v>335385</v>
      </c>
      <c r="I227" s="38">
        <v>2004950</v>
      </c>
      <c r="J227" s="40">
        <v>20434</v>
      </c>
      <c r="K227" s="40">
        <v>99281</v>
      </c>
      <c r="L227" s="40">
        <v>0</v>
      </c>
      <c r="M227" s="40">
        <v>165090</v>
      </c>
      <c r="N227" s="40">
        <v>0</v>
      </c>
      <c r="O227" s="40">
        <v>-491957.02</v>
      </c>
      <c r="P227" s="39" t="s">
        <v>93</v>
      </c>
      <c r="Q227" s="38">
        <v>69904</v>
      </c>
      <c r="R227" s="39" t="s">
        <v>805</v>
      </c>
      <c r="S227" s="16">
        <f t="shared" si="30"/>
        <v>2842359</v>
      </c>
      <c r="T227" s="16">
        <f t="shared" si="31"/>
        <v>3334316.02</v>
      </c>
      <c r="U227" s="16">
        <f t="shared" si="32"/>
        <v>284805</v>
      </c>
      <c r="V227" s="16">
        <f t="shared" si="33"/>
        <v>3049511.02</v>
      </c>
      <c r="W227" s="16">
        <f t="shared" si="34"/>
        <v>6653151</v>
      </c>
      <c r="X227" s="17">
        <f t="shared" si="35"/>
        <v>0</v>
      </c>
      <c r="Y227" s="16">
        <f t="shared" si="36"/>
        <v>0</v>
      </c>
      <c r="Z227" s="18">
        <f t="shared" si="37"/>
        <v>3049511.02</v>
      </c>
      <c r="AA227" s="16">
        <f t="shared" si="38"/>
        <v>0</v>
      </c>
      <c r="AB227" s="16">
        <f t="shared" si="39"/>
        <v>0</v>
      </c>
    </row>
    <row r="228" spans="1:28" ht="12.75" customHeight="1">
      <c r="A228" s="38">
        <v>79379</v>
      </c>
      <c r="B228" s="39" t="s">
        <v>529</v>
      </c>
      <c r="C228" s="38">
        <v>0</v>
      </c>
      <c r="D228" s="38">
        <v>713114</v>
      </c>
      <c r="E228" s="38">
        <v>4322</v>
      </c>
      <c r="F228" s="38">
        <v>22469</v>
      </c>
      <c r="G228" s="38">
        <v>1566</v>
      </c>
      <c r="H228" s="38">
        <v>14964</v>
      </c>
      <c r="I228" s="38">
        <v>142091</v>
      </c>
      <c r="J228" s="40">
        <v>5677</v>
      </c>
      <c r="K228" s="40">
        <v>7213</v>
      </c>
      <c r="L228" s="40">
        <v>0</v>
      </c>
      <c r="M228" s="40">
        <v>29231.8632</v>
      </c>
      <c r="N228" s="40">
        <v>0</v>
      </c>
      <c r="O228" s="41"/>
      <c r="P228" s="39" t="s">
        <v>530</v>
      </c>
      <c r="Q228" s="38">
        <v>70487</v>
      </c>
      <c r="R228" s="39" t="s">
        <v>806</v>
      </c>
      <c r="S228" s="16">
        <f t="shared" si="30"/>
        <v>147979</v>
      </c>
      <c r="T228" s="16">
        <f t="shared" si="31"/>
        <v>147979</v>
      </c>
      <c r="U228" s="16">
        <f t="shared" si="32"/>
        <v>42121.8632</v>
      </c>
      <c r="V228" s="16">
        <f t="shared" si="33"/>
        <v>105857.13680000001</v>
      </c>
      <c r="W228" s="16">
        <f t="shared" si="34"/>
        <v>750547</v>
      </c>
      <c r="X228" s="17">
        <f t="shared" si="35"/>
        <v>0</v>
      </c>
      <c r="Y228" s="16">
        <f t="shared" si="36"/>
        <v>0</v>
      </c>
      <c r="Z228" s="18">
        <f t="shared" si="37"/>
        <v>105857.13680000001</v>
      </c>
      <c r="AA228" s="16">
        <f t="shared" si="38"/>
        <v>0</v>
      </c>
      <c r="AB228" s="16">
        <f t="shared" si="39"/>
        <v>0</v>
      </c>
    </row>
    <row r="229" spans="1:28" ht="12.75" customHeight="1">
      <c r="A229" s="38">
        <v>79397</v>
      </c>
      <c r="B229" s="39" t="s">
        <v>493</v>
      </c>
      <c r="C229" s="41"/>
      <c r="D229" s="38">
        <v>1337487</v>
      </c>
      <c r="E229" s="38">
        <v>135061</v>
      </c>
      <c r="F229" s="38">
        <v>75809</v>
      </c>
      <c r="G229" s="38">
        <v>140645</v>
      </c>
      <c r="H229" s="38">
        <v>76342</v>
      </c>
      <c r="I229" s="38">
        <v>-54304</v>
      </c>
      <c r="J229" s="40">
        <v>109973.35</v>
      </c>
      <c r="K229" s="40">
        <v>111343.66</v>
      </c>
      <c r="L229" s="40">
        <v>0</v>
      </c>
      <c r="M229" s="40">
        <v>62451.4948</v>
      </c>
      <c r="N229" s="40">
        <v>0</v>
      </c>
      <c r="O229" s="40">
        <v>-211992.37</v>
      </c>
      <c r="P229" s="39" t="s">
        <v>494</v>
      </c>
      <c r="Q229" s="38">
        <v>70456</v>
      </c>
      <c r="R229" s="39" t="s">
        <v>811</v>
      </c>
      <c r="S229" s="16">
        <f t="shared" si="30"/>
        <v>221402</v>
      </c>
      <c r="T229" s="16">
        <f t="shared" si="31"/>
        <v>433394.37</v>
      </c>
      <c r="U229" s="16">
        <f t="shared" si="32"/>
        <v>283768.5048</v>
      </c>
      <c r="V229" s="16">
        <f t="shared" si="33"/>
        <v>149625.8652</v>
      </c>
      <c r="W229" s="16">
        <f t="shared" si="34"/>
        <v>1489638</v>
      </c>
      <c r="X229" s="17">
        <f t="shared" si="35"/>
        <v>0</v>
      </c>
      <c r="Y229" s="16">
        <f t="shared" si="36"/>
        <v>0</v>
      </c>
      <c r="Z229" s="18">
        <f t="shared" si="37"/>
        <v>149625.8652</v>
      </c>
      <c r="AA229" s="16">
        <f t="shared" si="38"/>
        <v>62366.504799999995</v>
      </c>
      <c r="AB229" s="16">
        <f t="shared" si="39"/>
        <v>519.7208733333333</v>
      </c>
    </row>
    <row r="230" spans="1:28" ht="12.75" customHeight="1">
      <c r="A230" s="38">
        <v>79385</v>
      </c>
      <c r="B230" s="39" t="s">
        <v>130</v>
      </c>
      <c r="C230" s="41"/>
      <c r="D230" s="38">
        <v>1946717</v>
      </c>
      <c r="E230" s="38">
        <v>-393493</v>
      </c>
      <c r="F230" s="38">
        <v>1124751</v>
      </c>
      <c r="G230" s="38">
        <v>373512</v>
      </c>
      <c r="H230" s="38">
        <v>166640</v>
      </c>
      <c r="I230" s="38">
        <v>2140785</v>
      </c>
      <c r="J230" s="40">
        <v>256025</v>
      </c>
      <c r="K230" s="40">
        <v>1607578</v>
      </c>
      <c r="L230" s="40">
        <v>0</v>
      </c>
      <c r="M230" s="40">
        <v>131341.7244</v>
      </c>
      <c r="N230" s="40">
        <v>0</v>
      </c>
      <c r="O230" s="40">
        <v>-367969.96</v>
      </c>
      <c r="P230" s="39" t="s">
        <v>131</v>
      </c>
      <c r="Q230" s="38">
        <v>70758</v>
      </c>
      <c r="R230" s="39" t="s">
        <v>808</v>
      </c>
      <c r="S230" s="16">
        <f t="shared" si="30"/>
        <v>2120804</v>
      </c>
      <c r="T230" s="16">
        <f t="shared" si="31"/>
        <v>2488773.96</v>
      </c>
      <c r="U230" s="16">
        <f t="shared" si="32"/>
        <v>1994944.7244</v>
      </c>
      <c r="V230" s="16">
        <f t="shared" si="33"/>
        <v>493829.2356</v>
      </c>
      <c r="W230" s="16">
        <f t="shared" si="34"/>
        <v>3238108</v>
      </c>
      <c r="X230" s="17">
        <f t="shared" si="35"/>
        <v>0</v>
      </c>
      <c r="Y230" s="16">
        <f t="shared" si="36"/>
        <v>0</v>
      </c>
      <c r="Z230" s="18">
        <f t="shared" si="37"/>
        <v>493829.2356</v>
      </c>
      <c r="AA230" s="16">
        <f t="shared" si="38"/>
        <v>0</v>
      </c>
      <c r="AB230" s="16">
        <f t="shared" si="39"/>
        <v>0</v>
      </c>
    </row>
    <row r="231" spans="1:28" ht="12.75" customHeight="1">
      <c r="A231" s="38">
        <v>79387</v>
      </c>
      <c r="B231" s="39" t="s">
        <v>222</v>
      </c>
      <c r="C231" s="38">
        <v>0</v>
      </c>
      <c r="D231" s="38">
        <v>1269923</v>
      </c>
      <c r="E231" s="38">
        <v>1348391</v>
      </c>
      <c r="F231" s="38">
        <v>226641</v>
      </c>
      <c r="G231" s="38">
        <v>170143</v>
      </c>
      <c r="H231" s="38">
        <v>212074</v>
      </c>
      <c r="I231" s="38">
        <v>63750</v>
      </c>
      <c r="J231" s="40">
        <v>170142.18</v>
      </c>
      <c r="K231" s="40">
        <v>911498.3</v>
      </c>
      <c r="L231" s="40">
        <v>0</v>
      </c>
      <c r="M231" s="40">
        <v>67313.752</v>
      </c>
      <c r="N231" s="40">
        <v>0</v>
      </c>
      <c r="O231" s="40">
        <v>-77995.16</v>
      </c>
      <c r="P231" s="39" t="s">
        <v>223</v>
      </c>
      <c r="Q231" s="38">
        <v>70539</v>
      </c>
      <c r="R231" s="39" t="s">
        <v>809</v>
      </c>
      <c r="S231" s="16">
        <f t="shared" si="30"/>
        <v>1582284</v>
      </c>
      <c r="T231" s="16">
        <f t="shared" si="31"/>
        <v>1660279.16</v>
      </c>
      <c r="U231" s="16">
        <f t="shared" si="32"/>
        <v>1148954.232</v>
      </c>
      <c r="V231" s="16">
        <f t="shared" si="33"/>
        <v>511324.92799999984</v>
      </c>
      <c r="W231" s="16">
        <f t="shared" si="34"/>
        <v>1708638</v>
      </c>
      <c r="X231" s="17">
        <f t="shared" si="35"/>
        <v>0</v>
      </c>
      <c r="Y231" s="16">
        <f t="shared" si="36"/>
        <v>0</v>
      </c>
      <c r="Z231" s="18">
        <f t="shared" si="37"/>
        <v>511324.92799999984</v>
      </c>
      <c r="AA231" s="16">
        <f t="shared" si="38"/>
        <v>0</v>
      </c>
      <c r="AB231" s="16">
        <f t="shared" si="39"/>
        <v>0</v>
      </c>
    </row>
    <row r="232" spans="1:28" ht="12.75" customHeight="1">
      <c r="A232" s="38">
        <v>4499</v>
      </c>
      <c r="B232" s="39" t="s">
        <v>535</v>
      </c>
      <c r="C232" s="47">
        <v>406311</v>
      </c>
      <c r="D232" s="38">
        <v>45340774</v>
      </c>
      <c r="E232" s="38">
        <v>1161113</v>
      </c>
      <c r="F232" s="38">
        <v>1390645</v>
      </c>
      <c r="G232" s="38">
        <v>44695</v>
      </c>
      <c r="H232" s="38">
        <v>1987193</v>
      </c>
      <c r="I232" s="38">
        <v>-2128334</v>
      </c>
      <c r="J232" s="40">
        <v>36856</v>
      </c>
      <c r="K232" s="40">
        <v>763028.75</v>
      </c>
      <c r="L232" s="40">
        <v>0</v>
      </c>
      <c r="M232" s="40">
        <v>148689.0179</v>
      </c>
      <c r="N232" s="40">
        <v>0</v>
      </c>
      <c r="O232" s="40">
        <v>-3158669.78</v>
      </c>
      <c r="P232" s="39" t="s">
        <v>536</v>
      </c>
      <c r="Q232" s="38">
        <v>71052</v>
      </c>
      <c r="R232" s="39" t="s">
        <v>787</v>
      </c>
      <c r="S232" s="16">
        <f t="shared" si="30"/>
        <v>-922526</v>
      </c>
      <c r="T232" s="16">
        <f t="shared" si="31"/>
        <v>2236143.78</v>
      </c>
      <c r="U232" s="16">
        <f t="shared" si="32"/>
        <v>948573.7679</v>
      </c>
      <c r="V232" s="16">
        <f t="shared" si="33"/>
        <v>1287570.0121</v>
      </c>
      <c r="W232" s="16">
        <f t="shared" si="34"/>
        <v>48718612</v>
      </c>
      <c r="X232" s="17">
        <f t="shared" si="35"/>
        <v>0.008339954348453112</v>
      </c>
      <c r="Y232" s="16">
        <f t="shared" si="36"/>
        <v>10738.27512135122</v>
      </c>
      <c r="Z232" s="18">
        <f t="shared" si="37"/>
        <v>1276831.7369786487</v>
      </c>
      <c r="AA232" s="16">
        <f t="shared" si="38"/>
        <v>1881838.043021351</v>
      </c>
      <c r="AB232" s="16">
        <f t="shared" si="39"/>
        <v>15681.983691844593</v>
      </c>
    </row>
    <row r="233" spans="1:28" ht="12.75" customHeight="1">
      <c r="A233" s="38">
        <v>4501</v>
      </c>
      <c r="B233" s="39" t="s">
        <v>170</v>
      </c>
      <c r="C233" s="47">
        <v>0</v>
      </c>
      <c r="D233" s="38">
        <v>27270428</v>
      </c>
      <c r="E233" s="38">
        <v>625830</v>
      </c>
      <c r="F233" s="38">
        <v>369243</v>
      </c>
      <c r="G233" s="38">
        <v>516260</v>
      </c>
      <c r="H233" s="38">
        <v>1134449</v>
      </c>
      <c r="I233" s="38">
        <v>-607279</v>
      </c>
      <c r="J233" s="40">
        <v>516690.85</v>
      </c>
      <c r="K233" s="40">
        <v>625828.92</v>
      </c>
      <c r="L233" s="40">
        <v>143845</v>
      </c>
      <c r="M233" s="40">
        <v>722094.2692</v>
      </c>
      <c r="N233" s="40">
        <v>0</v>
      </c>
      <c r="O233" s="40">
        <v>-2141817.5</v>
      </c>
      <c r="P233" s="39" t="s">
        <v>171</v>
      </c>
      <c r="Q233" s="38">
        <v>71421</v>
      </c>
      <c r="R233" s="39" t="s">
        <v>789</v>
      </c>
      <c r="S233" s="16">
        <f t="shared" si="30"/>
        <v>534811</v>
      </c>
      <c r="T233" s="16">
        <f t="shared" si="31"/>
        <v>2676628.5</v>
      </c>
      <c r="U233" s="16">
        <f t="shared" si="32"/>
        <v>2008459.0392</v>
      </c>
      <c r="V233" s="16">
        <f t="shared" si="33"/>
        <v>668169.4608</v>
      </c>
      <c r="W233" s="16">
        <f t="shared" si="34"/>
        <v>28774120</v>
      </c>
      <c r="X233" s="17">
        <f t="shared" si="35"/>
        <v>0</v>
      </c>
      <c r="Y233" s="16">
        <f t="shared" si="36"/>
        <v>0</v>
      </c>
      <c r="Z233" s="18">
        <f t="shared" si="37"/>
        <v>668169.4608</v>
      </c>
      <c r="AA233" s="16">
        <f t="shared" si="38"/>
        <v>1473648.0392</v>
      </c>
      <c r="AB233" s="16">
        <f t="shared" si="39"/>
        <v>12280.400326666668</v>
      </c>
    </row>
    <row r="234" spans="1:28" ht="12.75" customHeight="1">
      <c r="A234" s="38">
        <v>4502</v>
      </c>
      <c r="B234" s="39" t="s">
        <v>248</v>
      </c>
      <c r="C234" s="47">
        <v>0</v>
      </c>
      <c r="D234" s="38">
        <v>1220572</v>
      </c>
      <c r="E234" s="38">
        <v>30098</v>
      </c>
      <c r="F234" s="38">
        <v>19386</v>
      </c>
      <c r="G234" s="38">
        <v>45605</v>
      </c>
      <c r="H234" s="38">
        <v>41005</v>
      </c>
      <c r="I234" s="38">
        <v>-21210</v>
      </c>
      <c r="J234" s="40">
        <v>49010</v>
      </c>
      <c r="K234" s="40">
        <v>30623</v>
      </c>
      <c r="L234" s="40">
        <v>0</v>
      </c>
      <c r="M234" s="40">
        <v>44517.6472</v>
      </c>
      <c r="N234" s="40">
        <v>0</v>
      </c>
      <c r="O234" s="40">
        <v>-77520.89</v>
      </c>
      <c r="P234" s="39" t="s">
        <v>249</v>
      </c>
      <c r="Q234" s="38">
        <v>70242</v>
      </c>
      <c r="R234" s="39" t="s">
        <v>790</v>
      </c>
      <c r="S234" s="16">
        <f t="shared" si="30"/>
        <v>54493</v>
      </c>
      <c r="T234" s="16">
        <f t="shared" si="31"/>
        <v>132013.89</v>
      </c>
      <c r="U234" s="16">
        <f t="shared" si="32"/>
        <v>124150.6472</v>
      </c>
      <c r="V234" s="16">
        <f t="shared" si="33"/>
        <v>7863.242800000007</v>
      </c>
      <c r="W234" s="16">
        <f t="shared" si="34"/>
        <v>1280963</v>
      </c>
      <c r="X234" s="17">
        <f t="shared" si="35"/>
        <v>0</v>
      </c>
      <c r="Y234" s="16">
        <f t="shared" si="36"/>
        <v>0</v>
      </c>
      <c r="Z234" s="18">
        <f t="shared" si="37"/>
        <v>7863.242800000007</v>
      </c>
      <c r="AA234" s="16">
        <f t="shared" si="38"/>
        <v>69657.64719999999</v>
      </c>
      <c r="AB234" s="16">
        <f t="shared" si="39"/>
        <v>580.4803933333333</v>
      </c>
    </row>
    <row r="235" spans="1:28" ht="12.75" customHeight="1">
      <c r="A235" s="38">
        <v>4503</v>
      </c>
      <c r="B235" s="39" t="s">
        <v>309</v>
      </c>
      <c r="C235" s="38">
        <v>0</v>
      </c>
      <c r="D235" s="38">
        <v>1096569</v>
      </c>
      <c r="E235" s="38">
        <v>14662</v>
      </c>
      <c r="F235" s="38">
        <v>56218</v>
      </c>
      <c r="G235" s="38">
        <v>-3378</v>
      </c>
      <c r="H235" s="38">
        <v>36646</v>
      </c>
      <c r="I235" s="38">
        <v>-130023</v>
      </c>
      <c r="J235" s="40">
        <v>3537</v>
      </c>
      <c r="K235" s="40">
        <v>43</v>
      </c>
      <c r="L235" s="40">
        <v>0</v>
      </c>
      <c r="M235" s="40">
        <v>40472.143</v>
      </c>
      <c r="N235" s="40">
        <v>0</v>
      </c>
      <c r="O235" s="40">
        <v>-70494.51</v>
      </c>
      <c r="P235" s="39" t="s">
        <v>310</v>
      </c>
      <c r="Q235" s="38">
        <v>69855</v>
      </c>
      <c r="R235" s="39" t="s">
        <v>791</v>
      </c>
      <c r="S235" s="16">
        <f t="shared" si="30"/>
        <v>-118739</v>
      </c>
      <c r="T235" s="16">
        <f t="shared" si="31"/>
        <v>-48244.490000000005</v>
      </c>
      <c r="U235" s="16">
        <f t="shared" si="32"/>
        <v>44052.143</v>
      </c>
      <c r="V235" s="16">
        <f t="shared" si="33"/>
        <v>0</v>
      </c>
      <c r="W235" s="16">
        <f t="shared" si="34"/>
        <v>1189433</v>
      </c>
      <c r="X235" s="17">
        <f t="shared" si="35"/>
        <v>0</v>
      </c>
      <c r="Y235" s="16">
        <f t="shared" si="36"/>
        <v>0</v>
      </c>
      <c r="Z235" s="18">
        <f t="shared" si="37"/>
        <v>0</v>
      </c>
      <c r="AA235" s="16">
        <f t="shared" si="38"/>
        <v>70494.51</v>
      </c>
      <c r="AB235" s="16">
        <f t="shared" si="39"/>
        <v>587.4542499999999</v>
      </c>
    </row>
    <row r="236" spans="1:28" ht="12.75" customHeight="1">
      <c r="A236" s="38">
        <v>4504</v>
      </c>
      <c r="B236" s="39" t="s">
        <v>503</v>
      </c>
      <c r="C236" s="47">
        <v>0</v>
      </c>
      <c r="D236" s="38">
        <v>2162403</v>
      </c>
      <c r="E236" s="38">
        <v>174435</v>
      </c>
      <c r="F236" s="38">
        <v>124319</v>
      </c>
      <c r="G236" s="38">
        <v>50286</v>
      </c>
      <c r="H236" s="38">
        <v>74869</v>
      </c>
      <c r="I236" s="38">
        <v>-191985</v>
      </c>
      <c r="J236" s="40">
        <v>48168</v>
      </c>
      <c r="K236" s="40">
        <v>135141</v>
      </c>
      <c r="L236" s="40">
        <v>0</v>
      </c>
      <c r="M236" s="40">
        <v>7042.4</v>
      </c>
      <c r="N236" s="40">
        <v>0</v>
      </c>
      <c r="O236" s="40">
        <v>-159797.1</v>
      </c>
      <c r="P236" s="39" t="s">
        <v>504</v>
      </c>
      <c r="Q236" s="38">
        <v>70484</v>
      </c>
      <c r="R236" s="39" t="s">
        <v>792</v>
      </c>
      <c r="S236" s="16">
        <f t="shared" si="30"/>
        <v>32736</v>
      </c>
      <c r="T236" s="16">
        <f t="shared" si="31"/>
        <v>192533.1</v>
      </c>
      <c r="U236" s="16">
        <f t="shared" si="32"/>
        <v>190351.4</v>
      </c>
      <c r="V236" s="16">
        <f t="shared" si="33"/>
        <v>2181.7000000000116</v>
      </c>
      <c r="W236" s="16">
        <f t="shared" si="34"/>
        <v>2361591</v>
      </c>
      <c r="X236" s="17">
        <f t="shared" si="35"/>
        <v>0</v>
      </c>
      <c r="Y236" s="16">
        <f t="shared" si="36"/>
        <v>0</v>
      </c>
      <c r="Z236" s="18">
        <f t="shared" si="37"/>
        <v>2181.7000000000116</v>
      </c>
      <c r="AA236" s="16">
        <f t="shared" si="38"/>
        <v>157615.4</v>
      </c>
      <c r="AB236" s="16">
        <f t="shared" si="39"/>
        <v>1313.4616666666668</v>
      </c>
    </row>
    <row r="237" spans="1:28" ht="12.75" customHeight="1">
      <c r="A237" s="38">
        <v>4505</v>
      </c>
      <c r="B237" s="39" t="s">
        <v>214</v>
      </c>
      <c r="C237" s="47">
        <v>0</v>
      </c>
      <c r="D237" s="38">
        <v>22359655</v>
      </c>
      <c r="E237" s="38">
        <v>333629</v>
      </c>
      <c r="F237" s="38">
        <v>193549</v>
      </c>
      <c r="G237" s="38">
        <v>612045</v>
      </c>
      <c r="H237" s="38">
        <v>932337</v>
      </c>
      <c r="I237" s="38">
        <v>-352320</v>
      </c>
      <c r="J237" s="40">
        <v>587094.81</v>
      </c>
      <c r="K237" s="40">
        <v>148026.49</v>
      </c>
      <c r="L237" s="40">
        <v>0</v>
      </c>
      <c r="M237" s="40">
        <v>838972</v>
      </c>
      <c r="N237" s="40">
        <v>0</v>
      </c>
      <c r="O237" s="40">
        <v>-1797342.91</v>
      </c>
      <c r="P237" s="39" t="s">
        <v>215</v>
      </c>
      <c r="Q237" s="38">
        <v>70542</v>
      </c>
      <c r="R237" s="39" t="s">
        <v>793</v>
      </c>
      <c r="S237" s="16">
        <f t="shared" si="30"/>
        <v>593354</v>
      </c>
      <c r="T237" s="16">
        <f t="shared" si="31"/>
        <v>2390696.91</v>
      </c>
      <c r="U237" s="16">
        <f t="shared" si="32"/>
        <v>1574093.3</v>
      </c>
      <c r="V237" s="16">
        <f t="shared" si="33"/>
        <v>816603.6100000001</v>
      </c>
      <c r="W237" s="16">
        <f t="shared" si="34"/>
        <v>23485541</v>
      </c>
      <c r="X237" s="17">
        <f t="shared" si="35"/>
        <v>0</v>
      </c>
      <c r="Y237" s="16">
        <f t="shared" si="36"/>
        <v>0</v>
      </c>
      <c r="Z237" s="18">
        <f t="shared" si="37"/>
        <v>816603.6100000001</v>
      </c>
      <c r="AA237" s="16">
        <f t="shared" si="38"/>
        <v>980739.2999999998</v>
      </c>
      <c r="AB237" s="16">
        <f t="shared" si="39"/>
        <v>8172.8274999999985</v>
      </c>
    </row>
    <row r="238" spans="1:28" ht="12.75" customHeight="1">
      <c r="A238" s="38">
        <v>85848</v>
      </c>
      <c r="B238" s="39" t="s">
        <v>423</v>
      </c>
      <c r="C238" s="38">
        <v>0</v>
      </c>
      <c r="D238" s="38">
        <v>204791</v>
      </c>
      <c r="E238" s="38">
        <v>16674</v>
      </c>
      <c r="F238" s="38">
        <v>4940</v>
      </c>
      <c r="G238" s="38">
        <v>11421</v>
      </c>
      <c r="H238" s="38">
        <v>4983</v>
      </c>
      <c r="I238" s="38">
        <v>-37475</v>
      </c>
      <c r="J238" s="40">
        <v>18704.91</v>
      </c>
      <c r="K238" s="40">
        <v>4007.59</v>
      </c>
      <c r="L238" s="40">
        <v>0</v>
      </c>
      <c r="M238" s="40">
        <v>2625.67</v>
      </c>
      <c r="N238" s="40">
        <v>0</v>
      </c>
      <c r="O238" s="41"/>
      <c r="P238" s="39" t="s">
        <v>424</v>
      </c>
      <c r="Q238" s="38">
        <v>70559</v>
      </c>
      <c r="R238" s="39" t="s">
        <v>816</v>
      </c>
      <c r="S238" s="16">
        <f t="shared" si="30"/>
        <v>-9380</v>
      </c>
      <c r="T238" s="16">
        <f t="shared" si="31"/>
        <v>-9380</v>
      </c>
      <c r="U238" s="16">
        <f t="shared" si="32"/>
        <v>25338.17</v>
      </c>
      <c r="V238" s="16">
        <f t="shared" si="33"/>
        <v>0</v>
      </c>
      <c r="W238" s="16">
        <f t="shared" si="34"/>
        <v>214714</v>
      </c>
      <c r="X238" s="17">
        <f t="shared" si="35"/>
        <v>0</v>
      </c>
      <c r="Y238" s="16">
        <f t="shared" si="36"/>
        <v>0</v>
      </c>
      <c r="Z238" s="18">
        <f t="shared" si="37"/>
        <v>0</v>
      </c>
      <c r="AA238" s="16">
        <f t="shared" si="38"/>
        <v>0</v>
      </c>
      <c r="AB238" s="16">
        <f t="shared" si="39"/>
        <v>0</v>
      </c>
    </row>
    <row r="239" spans="1:28" ht="12.75" customHeight="1">
      <c r="A239" s="38">
        <v>4506</v>
      </c>
      <c r="B239" s="39" t="s">
        <v>72</v>
      </c>
      <c r="C239" s="38">
        <v>0</v>
      </c>
      <c r="D239" s="38">
        <v>2622010</v>
      </c>
      <c r="E239" s="38">
        <v>78079</v>
      </c>
      <c r="F239" s="38">
        <v>112129</v>
      </c>
      <c r="G239" s="38">
        <v>24197</v>
      </c>
      <c r="H239" s="38">
        <v>67520</v>
      </c>
      <c r="I239" s="38">
        <v>31478</v>
      </c>
      <c r="J239" s="40">
        <v>15957.68</v>
      </c>
      <c r="K239" s="40">
        <v>101624.81</v>
      </c>
      <c r="L239" s="40">
        <v>0</v>
      </c>
      <c r="M239" s="40">
        <v>102213.7892</v>
      </c>
      <c r="N239" s="40">
        <v>0</v>
      </c>
      <c r="O239" s="40">
        <v>-156838.6</v>
      </c>
      <c r="P239" s="39" t="s">
        <v>73</v>
      </c>
      <c r="Q239" s="38">
        <v>70502</v>
      </c>
      <c r="R239" s="39" t="s">
        <v>794</v>
      </c>
      <c r="S239" s="16">
        <f t="shared" si="30"/>
        <v>133754</v>
      </c>
      <c r="T239" s="16">
        <f t="shared" si="31"/>
        <v>290592.6</v>
      </c>
      <c r="U239" s="16">
        <f t="shared" si="32"/>
        <v>219796.2792</v>
      </c>
      <c r="V239" s="16">
        <f t="shared" si="33"/>
        <v>70796.32079999999</v>
      </c>
      <c r="W239" s="16">
        <f t="shared" si="34"/>
        <v>2801659</v>
      </c>
      <c r="X239" s="17">
        <f t="shared" si="35"/>
        <v>0</v>
      </c>
      <c r="Y239" s="16">
        <f t="shared" si="36"/>
        <v>0</v>
      </c>
      <c r="Z239" s="18">
        <f t="shared" si="37"/>
        <v>70796.32079999999</v>
      </c>
      <c r="AA239" s="16">
        <f t="shared" si="38"/>
        <v>86042.27920000002</v>
      </c>
      <c r="AB239" s="16">
        <f t="shared" si="39"/>
        <v>717.0189933333335</v>
      </c>
    </row>
    <row r="240" spans="1:28" ht="12.75" customHeight="1">
      <c r="A240" s="38">
        <v>4507</v>
      </c>
      <c r="B240" s="39" t="s">
        <v>537</v>
      </c>
      <c r="C240" s="41"/>
      <c r="D240" s="38">
        <v>41292580</v>
      </c>
      <c r="E240" s="38">
        <v>1695853</v>
      </c>
      <c r="F240" s="38">
        <v>2779308</v>
      </c>
      <c r="G240" s="38">
        <v>-482590</v>
      </c>
      <c r="H240" s="38">
        <v>1632519</v>
      </c>
      <c r="I240" s="38">
        <v>-13723568</v>
      </c>
      <c r="J240" s="40">
        <v>62104.84</v>
      </c>
      <c r="K240" s="40">
        <v>105130.58</v>
      </c>
      <c r="L240" s="40">
        <v>0</v>
      </c>
      <c r="M240" s="40">
        <v>49736.634</v>
      </c>
      <c r="N240" s="40">
        <v>0</v>
      </c>
      <c r="O240" s="40">
        <v>-3596012.68</v>
      </c>
      <c r="P240" s="39" t="s">
        <v>538</v>
      </c>
      <c r="Q240" s="38">
        <v>70012</v>
      </c>
      <c r="R240" s="39" t="s">
        <v>795</v>
      </c>
      <c r="S240" s="16">
        <f t="shared" si="30"/>
        <v>-12510305</v>
      </c>
      <c r="T240" s="16">
        <f t="shared" si="31"/>
        <v>-8914292.32</v>
      </c>
      <c r="U240" s="16">
        <f t="shared" si="32"/>
        <v>216972.054</v>
      </c>
      <c r="V240" s="16">
        <f t="shared" si="33"/>
        <v>0</v>
      </c>
      <c r="W240" s="16">
        <f t="shared" si="34"/>
        <v>45704407</v>
      </c>
      <c r="X240" s="17">
        <f t="shared" si="35"/>
        <v>0</v>
      </c>
      <c r="Y240" s="16">
        <f t="shared" si="36"/>
        <v>0</v>
      </c>
      <c r="Z240" s="18">
        <f t="shared" si="37"/>
        <v>0</v>
      </c>
      <c r="AA240" s="16">
        <f t="shared" si="38"/>
        <v>3596012.68</v>
      </c>
      <c r="AB240" s="16">
        <f t="shared" si="39"/>
        <v>29966.772333333338</v>
      </c>
    </row>
    <row r="241" spans="1:28" ht="12.75" customHeight="1">
      <c r="A241" s="11"/>
      <c r="B241" s="10"/>
      <c r="C241" s="14"/>
      <c r="D241" s="11"/>
      <c r="E241" s="11"/>
      <c r="F241" s="11"/>
      <c r="G241" s="11"/>
      <c r="H241" s="11"/>
      <c r="I241" s="11"/>
      <c r="J241" s="13"/>
      <c r="K241" s="13"/>
      <c r="L241" s="13"/>
      <c r="M241" s="13"/>
      <c r="N241" s="13"/>
      <c r="O241" s="13"/>
      <c r="P241" s="10"/>
      <c r="Q241" s="28"/>
      <c r="R241" s="28"/>
      <c r="S241" s="16"/>
      <c r="T241" s="16"/>
      <c r="U241" s="16"/>
      <c r="V241" s="16"/>
      <c r="W241" s="16"/>
      <c r="X241" s="17"/>
      <c r="Y241" s="16"/>
      <c r="Z241" s="18"/>
      <c r="AA241" s="16"/>
      <c r="AB241" s="16"/>
    </row>
    <row r="242" spans="27:28" ht="12.75" customHeight="1">
      <c r="AA242" s="16">
        <f>SUM(AA2:AA241)</f>
        <v>114804727.4171543</v>
      </c>
      <c r="AB242" s="16">
        <f>AA242*0.02*5/12</f>
        <v>956706.0618096193</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38"/>
  <sheetViews>
    <sheetView zoomScalePageLayoutView="0" workbookViewId="0" topLeftCell="A1">
      <selection activeCell="A1" sqref="A1"/>
    </sheetView>
  </sheetViews>
  <sheetFormatPr defaultColWidth="9.140625" defaultRowHeight="12.75" customHeight="1"/>
  <cols>
    <col min="1" max="1" width="9.00390625" style="0" customWidth="1"/>
    <col min="2" max="2" width="33.8515625" style="0" customWidth="1"/>
    <col min="3" max="3" width="16.8515625" style="19" customWidth="1"/>
    <col min="4" max="4" width="19.00390625" style="19" bestFit="1" customWidth="1"/>
    <col min="5" max="6" width="19.00390625" style="19" customWidth="1"/>
    <col min="7" max="7" width="12.28125" style="19" bestFit="1" customWidth="1"/>
  </cols>
  <sheetData>
    <row r="1" spans="1:7" ht="12.75" customHeight="1">
      <c r="A1" s="20" t="s">
        <v>544</v>
      </c>
      <c r="B1" s="20" t="s">
        <v>50</v>
      </c>
      <c r="C1" s="23" t="s">
        <v>545</v>
      </c>
      <c r="D1" s="23" t="s">
        <v>546</v>
      </c>
      <c r="E1" s="23" t="s">
        <v>548</v>
      </c>
      <c r="F1" s="23" t="s">
        <v>549</v>
      </c>
      <c r="G1" s="23" t="s">
        <v>547</v>
      </c>
    </row>
    <row r="2" spans="1:8" ht="12.75" customHeight="1">
      <c r="A2" s="21">
        <v>4153</v>
      </c>
      <c r="B2" s="22" t="s">
        <v>455</v>
      </c>
      <c r="C2" s="24">
        <v>362043.58</v>
      </c>
      <c r="D2" s="24">
        <v>13656.27</v>
      </c>
      <c r="E2" s="24">
        <f>C2+D2</f>
        <v>375699.85000000003</v>
      </c>
      <c r="F2" s="24">
        <f>ROUND(E2/$E$238*886200,2)</f>
        <v>554.66</v>
      </c>
      <c r="G2" s="25">
        <v>554.66</v>
      </c>
      <c r="H2" s="37"/>
    </row>
    <row r="3" spans="1:8" ht="12.75" customHeight="1">
      <c r="A3" s="21">
        <v>4154</v>
      </c>
      <c r="B3" s="22" t="s">
        <v>523</v>
      </c>
      <c r="C3" s="24">
        <v>2176153.88</v>
      </c>
      <c r="D3" s="24">
        <v>0</v>
      </c>
      <c r="E3" s="24">
        <f aca="true" t="shared" si="0" ref="E3:E66">C3+D3</f>
        <v>2176153.88</v>
      </c>
      <c r="F3" s="24">
        <f aca="true" t="shared" si="1" ref="F3:F66">ROUND(E3/$E$238*886200,2)</f>
        <v>3212.75</v>
      </c>
      <c r="G3" s="25">
        <v>3212.75</v>
      </c>
      <c r="H3" s="37"/>
    </row>
    <row r="4" spans="1:8" ht="12.75" customHeight="1">
      <c r="A4" s="21">
        <v>4155</v>
      </c>
      <c r="B4" s="22" t="s">
        <v>401</v>
      </c>
      <c r="C4" s="24">
        <v>94817.15</v>
      </c>
      <c r="D4" s="24">
        <v>70098.45</v>
      </c>
      <c r="E4" s="24">
        <f t="shared" si="0"/>
        <v>164915.59999999998</v>
      </c>
      <c r="F4" s="24">
        <f t="shared" si="1"/>
        <v>243.47</v>
      </c>
      <c r="G4" s="25">
        <v>243.47</v>
      </c>
      <c r="H4" s="37"/>
    </row>
    <row r="5" spans="1:8" ht="12.75" customHeight="1">
      <c r="A5" s="21">
        <v>4156</v>
      </c>
      <c r="B5" s="22" t="s">
        <v>421</v>
      </c>
      <c r="C5" s="24">
        <v>981730.6</v>
      </c>
      <c r="D5" s="24">
        <v>0</v>
      </c>
      <c r="E5" s="24">
        <f t="shared" si="0"/>
        <v>981730.6</v>
      </c>
      <c r="F5" s="24">
        <f t="shared" si="1"/>
        <v>1449.37</v>
      </c>
      <c r="G5" s="25">
        <v>1449.37</v>
      </c>
      <c r="H5" s="37"/>
    </row>
    <row r="6" spans="1:8" ht="12.75" customHeight="1">
      <c r="A6" s="21">
        <v>4157</v>
      </c>
      <c r="B6" s="22" t="s">
        <v>216</v>
      </c>
      <c r="C6" s="24">
        <v>1647447.31</v>
      </c>
      <c r="D6" s="24">
        <v>0</v>
      </c>
      <c r="E6" s="24">
        <f t="shared" si="0"/>
        <v>1647447.31</v>
      </c>
      <c r="F6" s="24">
        <f t="shared" si="1"/>
        <v>2432.2</v>
      </c>
      <c r="G6" s="25">
        <v>2432.2</v>
      </c>
      <c r="H6" s="37"/>
    </row>
    <row r="7" spans="1:8" ht="12.75" customHeight="1">
      <c r="A7" s="21">
        <v>4158</v>
      </c>
      <c r="B7" s="22" t="s">
        <v>136</v>
      </c>
      <c r="C7" s="24">
        <v>3485372.57</v>
      </c>
      <c r="D7" s="24">
        <v>0</v>
      </c>
      <c r="E7" s="24">
        <f t="shared" si="0"/>
        <v>3485372.57</v>
      </c>
      <c r="F7" s="24">
        <f t="shared" si="1"/>
        <v>5145.61</v>
      </c>
      <c r="G7" s="25">
        <v>5145.6</v>
      </c>
      <c r="H7" s="37"/>
    </row>
    <row r="8" spans="1:8" ht="12.75" customHeight="1">
      <c r="A8" s="21">
        <v>4159</v>
      </c>
      <c r="B8" s="22" t="s">
        <v>391</v>
      </c>
      <c r="C8" s="24">
        <v>923412.57</v>
      </c>
      <c r="D8" s="24">
        <v>0</v>
      </c>
      <c r="E8" s="24">
        <f t="shared" si="0"/>
        <v>923412.57</v>
      </c>
      <c r="F8" s="24">
        <f t="shared" si="1"/>
        <v>1363.27</v>
      </c>
      <c r="G8" s="25">
        <v>1363.27</v>
      </c>
      <c r="H8" s="37"/>
    </row>
    <row r="9" spans="1:8" ht="12.75" customHeight="1">
      <c r="A9" s="21">
        <v>4160</v>
      </c>
      <c r="B9" s="22" t="s">
        <v>160</v>
      </c>
      <c r="C9" s="24">
        <v>390228.43</v>
      </c>
      <c r="D9" s="24">
        <v>13250.94</v>
      </c>
      <c r="E9" s="24">
        <f t="shared" si="0"/>
        <v>403479.37</v>
      </c>
      <c r="F9" s="24">
        <f t="shared" si="1"/>
        <v>595.67</v>
      </c>
      <c r="G9" s="25">
        <v>595.67</v>
      </c>
      <c r="H9" s="37"/>
    </row>
    <row r="10" spans="1:8" ht="12.75" customHeight="1">
      <c r="A10" s="21">
        <v>4161</v>
      </c>
      <c r="B10" s="22" t="s">
        <v>66</v>
      </c>
      <c r="C10" s="24">
        <v>48467.52</v>
      </c>
      <c r="D10" s="24">
        <v>15499.39</v>
      </c>
      <c r="E10" s="24">
        <f t="shared" si="0"/>
        <v>63966.909999999996</v>
      </c>
      <c r="F10" s="24">
        <f t="shared" si="1"/>
        <v>94.44</v>
      </c>
      <c r="G10" s="25">
        <v>94.44</v>
      </c>
      <c r="H10" s="37"/>
    </row>
    <row r="11" spans="1:8" ht="12.75" customHeight="1">
      <c r="A11" s="21">
        <v>4162</v>
      </c>
      <c r="B11" s="22" t="s">
        <v>497</v>
      </c>
      <c r="C11" s="24">
        <v>161516.9</v>
      </c>
      <c r="D11" s="24">
        <v>20102.87</v>
      </c>
      <c r="E11" s="24">
        <f t="shared" si="0"/>
        <v>181619.77</v>
      </c>
      <c r="F11" s="24">
        <f t="shared" si="1"/>
        <v>268.13</v>
      </c>
      <c r="G11" s="25">
        <v>268.13</v>
      </c>
      <c r="H11" s="37"/>
    </row>
    <row r="12" spans="1:8" ht="12.75" customHeight="1">
      <c r="A12" s="21">
        <v>4163</v>
      </c>
      <c r="B12" s="22" t="s">
        <v>296</v>
      </c>
      <c r="C12" s="24">
        <v>223331.63</v>
      </c>
      <c r="D12" s="24">
        <v>0</v>
      </c>
      <c r="E12" s="24">
        <f t="shared" si="0"/>
        <v>223331.63</v>
      </c>
      <c r="F12" s="24">
        <f t="shared" si="1"/>
        <v>329.71</v>
      </c>
      <c r="G12" s="25">
        <v>329.71</v>
      </c>
      <c r="H12" s="37"/>
    </row>
    <row r="13" spans="1:8" ht="12.75" customHeight="1">
      <c r="A13" s="21">
        <v>4167</v>
      </c>
      <c r="B13" s="22" t="s">
        <v>204</v>
      </c>
      <c r="C13" s="24">
        <v>975292.01</v>
      </c>
      <c r="D13" s="24">
        <v>0</v>
      </c>
      <c r="E13" s="24">
        <f t="shared" si="0"/>
        <v>975292.01</v>
      </c>
      <c r="F13" s="24">
        <f t="shared" si="1"/>
        <v>1439.87</v>
      </c>
      <c r="G13" s="25">
        <v>1439.87</v>
      </c>
      <c r="H13" s="37"/>
    </row>
    <row r="14" spans="1:8" ht="12.75" customHeight="1">
      <c r="A14" s="21">
        <v>4168</v>
      </c>
      <c r="B14" s="22" t="s">
        <v>477</v>
      </c>
      <c r="C14" s="24">
        <v>519018.28</v>
      </c>
      <c r="D14" s="24">
        <v>48471.72</v>
      </c>
      <c r="E14" s="24">
        <f t="shared" si="0"/>
        <v>567490</v>
      </c>
      <c r="F14" s="24">
        <f t="shared" si="1"/>
        <v>837.81</v>
      </c>
      <c r="G14" s="25">
        <v>837.81</v>
      </c>
      <c r="H14" s="37"/>
    </row>
    <row r="15" spans="1:8" ht="12.75" customHeight="1">
      <c r="A15" s="21">
        <v>4169</v>
      </c>
      <c r="B15" s="22" t="s">
        <v>96</v>
      </c>
      <c r="C15" s="24">
        <v>518126.19</v>
      </c>
      <c r="D15" s="24">
        <v>52482.85</v>
      </c>
      <c r="E15" s="24">
        <f t="shared" si="0"/>
        <v>570609.04</v>
      </c>
      <c r="F15" s="24">
        <f t="shared" si="1"/>
        <v>842.42</v>
      </c>
      <c r="G15" s="25">
        <v>842.41</v>
      </c>
      <c r="H15" s="37"/>
    </row>
    <row r="16" spans="1:8" ht="12.75" customHeight="1">
      <c r="A16" s="21">
        <v>4170</v>
      </c>
      <c r="B16" s="22" t="s">
        <v>515</v>
      </c>
      <c r="C16" s="24">
        <v>864658.91</v>
      </c>
      <c r="D16" s="24">
        <v>30555.85</v>
      </c>
      <c r="E16" s="24">
        <f t="shared" si="0"/>
        <v>895214.76</v>
      </c>
      <c r="F16" s="24">
        <f t="shared" si="1"/>
        <v>1321.65</v>
      </c>
      <c r="G16" s="25">
        <v>1321.64</v>
      </c>
      <c r="H16" s="37"/>
    </row>
    <row r="17" spans="1:8" ht="12.75" customHeight="1">
      <c r="A17" s="21">
        <v>4171</v>
      </c>
      <c r="B17" s="22" t="s">
        <v>106</v>
      </c>
      <c r="C17" s="24">
        <v>84223.64</v>
      </c>
      <c r="D17" s="24">
        <v>7611.81</v>
      </c>
      <c r="E17" s="24">
        <f t="shared" si="0"/>
        <v>91835.45</v>
      </c>
      <c r="F17" s="24">
        <f t="shared" si="1"/>
        <v>135.58</v>
      </c>
      <c r="G17" s="25">
        <v>135.58</v>
      </c>
      <c r="H17" s="37"/>
    </row>
    <row r="18" spans="1:8" ht="12.75" customHeight="1">
      <c r="A18" s="21">
        <v>4173</v>
      </c>
      <c r="B18" s="22" t="s">
        <v>453</v>
      </c>
      <c r="C18" s="24">
        <v>350835.61</v>
      </c>
      <c r="D18" s="24">
        <v>32953.83</v>
      </c>
      <c r="E18" s="24">
        <f t="shared" si="0"/>
        <v>383789.44</v>
      </c>
      <c r="F18" s="24">
        <f t="shared" si="1"/>
        <v>566.61</v>
      </c>
      <c r="G18" s="25">
        <v>566.6</v>
      </c>
      <c r="H18" s="37"/>
    </row>
    <row r="19" spans="1:8" ht="12.75" customHeight="1">
      <c r="A19" s="21">
        <v>4174</v>
      </c>
      <c r="B19" s="22" t="s">
        <v>180</v>
      </c>
      <c r="C19" s="24">
        <v>2843234.46</v>
      </c>
      <c r="D19" s="24">
        <v>67015.81</v>
      </c>
      <c r="E19" s="24">
        <f t="shared" si="0"/>
        <v>2910250.27</v>
      </c>
      <c r="F19" s="24">
        <f t="shared" si="1"/>
        <v>4296.53</v>
      </c>
      <c r="G19" s="25">
        <v>4296.53</v>
      </c>
      <c r="H19" s="37"/>
    </row>
    <row r="20" spans="1:8" ht="12.75" customHeight="1">
      <c r="A20" s="21">
        <v>4175</v>
      </c>
      <c r="B20" s="22" t="s">
        <v>441</v>
      </c>
      <c r="C20" s="24">
        <v>3559870.39</v>
      </c>
      <c r="D20" s="24">
        <v>433462.64</v>
      </c>
      <c r="E20" s="24">
        <f t="shared" si="0"/>
        <v>3993333.0300000003</v>
      </c>
      <c r="F20" s="24">
        <f t="shared" si="1"/>
        <v>5895.53</v>
      </c>
      <c r="G20" s="25">
        <v>5895.53</v>
      </c>
      <c r="H20" s="37"/>
    </row>
    <row r="21" spans="1:8" ht="12.75" customHeight="1">
      <c r="A21" s="21">
        <v>4176</v>
      </c>
      <c r="B21" s="22" t="s">
        <v>319</v>
      </c>
      <c r="C21" s="24">
        <v>426048.44</v>
      </c>
      <c r="D21" s="24">
        <v>5334.78</v>
      </c>
      <c r="E21" s="24">
        <f t="shared" si="0"/>
        <v>431383.22000000003</v>
      </c>
      <c r="F21" s="24">
        <f t="shared" si="1"/>
        <v>636.87</v>
      </c>
      <c r="G21" s="25">
        <v>636.87</v>
      </c>
      <c r="H21" s="37"/>
    </row>
    <row r="22" spans="1:8" ht="12.75" customHeight="1">
      <c r="A22" s="21">
        <v>4177</v>
      </c>
      <c r="B22" s="22" t="s">
        <v>148</v>
      </c>
      <c r="C22" s="24">
        <v>8877.39</v>
      </c>
      <c r="D22" s="24">
        <v>475.47</v>
      </c>
      <c r="E22" s="24">
        <f t="shared" si="0"/>
        <v>9352.859999999999</v>
      </c>
      <c r="F22" s="24">
        <f t="shared" si="1"/>
        <v>13.81</v>
      </c>
      <c r="G22" s="25">
        <v>13.81</v>
      </c>
      <c r="H22" s="37"/>
    </row>
    <row r="23" spans="1:8" ht="12.75" customHeight="1">
      <c r="A23" s="21">
        <v>4178</v>
      </c>
      <c r="B23" s="22" t="s">
        <v>74</v>
      </c>
      <c r="C23" s="24">
        <v>11781.98</v>
      </c>
      <c r="D23" s="24">
        <v>857.71</v>
      </c>
      <c r="E23" s="24">
        <f t="shared" si="0"/>
        <v>12639.689999999999</v>
      </c>
      <c r="F23" s="24">
        <f t="shared" si="1"/>
        <v>18.66</v>
      </c>
      <c r="G23" s="25">
        <v>18.66</v>
      </c>
      <c r="H23" s="37"/>
    </row>
    <row r="24" spans="1:8" ht="12.75" customHeight="1">
      <c r="A24" s="21">
        <v>4179</v>
      </c>
      <c r="B24" s="22" t="s">
        <v>178</v>
      </c>
      <c r="C24" s="24">
        <v>72171.14</v>
      </c>
      <c r="D24" s="24">
        <v>1660.98</v>
      </c>
      <c r="E24" s="24">
        <f t="shared" si="0"/>
        <v>73832.12</v>
      </c>
      <c r="F24" s="24">
        <f t="shared" si="1"/>
        <v>109</v>
      </c>
      <c r="G24" s="25">
        <v>109</v>
      </c>
      <c r="H24" s="37"/>
    </row>
    <row r="25" spans="1:8" ht="12.75" customHeight="1">
      <c r="A25" s="21">
        <v>4180</v>
      </c>
      <c r="B25" s="22" t="s">
        <v>341</v>
      </c>
      <c r="C25" s="24">
        <v>939743.68</v>
      </c>
      <c r="D25" s="24">
        <v>128258.24</v>
      </c>
      <c r="E25" s="24">
        <f t="shared" si="0"/>
        <v>1068001.9200000002</v>
      </c>
      <c r="F25" s="24">
        <f t="shared" si="1"/>
        <v>1576.74</v>
      </c>
      <c r="G25" s="25">
        <v>1600.54</v>
      </c>
      <c r="H25" s="37"/>
    </row>
    <row r="26" spans="1:8" ht="12.75" customHeight="1">
      <c r="A26" s="21">
        <v>4181</v>
      </c>
      <c r="B26" s="22" t="s">
        <v>298</v>
      </c>
      <c r="C26" s="24">
        <v>57376.03</v>
      </c>
      <c r="D26" s="24">
        <v>6236.89</v>
      </c>
      <c r="E26" s="24">
        <f t="shared" si="0"/>
        <v>63612.92</v>
      </c>
      <c r="F26" s="24">
        <f t="shared" si="1"/>
        <v>93.91</v>
      </c>
      <c r="G26" s="25">
        <v>93.91</v>
      </c>
      <c r="H26" s="37"/>
    </row>
    <row r="27" spans="1:8" ht="12.75" customHeight="1">
      <c r="A27" s="21">
        <v>4182</v>
      </c>
      <c r="B27" s="22" t="s">
        <v>403</v>
      </c>
      <c r="C27" s="24">
        <v>0.12</v>
      </c>
      <c r="D27" s="24">
        <v>84.5</v>
      </c>
      <c r="E27" s="24">
        <f t="shared" si="0"/>
        <v>84.62</v>
      </c>
      <c r="F27" s="24">
        <f t="shared" si="1"/>
        <v>0.12</v>
      </c>
      <c r="G27" s="25">
        <v>0.12</v>
      </c>
      <c r="H27" s="37"/>
    </row>
    <row r="28" spans="1:8" ht="12.75" customHeight="1">
      <c r="A28" s="21">
        <v>4183</v>
      </c>
      <c r="B28" s="22" t="s">
        <v>202</v>
      </c>
      <c r="C28" s="24">
        <v>49.55</v>
      </c>
      <c r="D28" s="24">
        <v>463.55</v>
      </c>
      <c r="E28" s="24">
        <f t="shared" si="0"/>
        <v>513.1</v>
      </c>
      <c r="F28" s="24">
        <f t="shared" si="1"/>
        <v>0.76</v>
      </c>
      <c r="G28" s="25">
        <v>0.76</v>
      </c>
      <c r="H28" s="37"/>
    </row>
    <row r="29" spans="1:8" ht="12.75" customHeight="1">
      <c r="A29" s="21">
        <v>4185</v>
      </c>
      <c r="B29" s="22" t="s">
        <v>190</v>
      </c>
      <c r="C29" s="24">
        <v>102443.15</v>
      </c>
      <c r="D29" s="24">
        <v>3538.68</v>
      </c>
      <c r="E29" s="24">
        <f t="shared" si="0"/>
        <v>105981.82999999999</v>
      </c>
      <c r="F29" s="24">
        <f t="shared" si="1"/>
        <v>156.47</v>
      </c>
      <c r="G29" s="25">
        <v>156.47</v>
      </c>
      <c r="H29" s="37"/>
    </row>
    <row r="30" spans="1:8" ht="12.75" customHeight="1">
      <c r="A30" s="21">
        <v>4186</v>
      </c>
      <c r="B30" s="22" t="s">
        <v>355</v>
      </c>
      <c r="C30" s="24">
        <v>81087.96</v>
      </c>
      <c r="D30" s="24">
        <v>8535.06</v>
      </c>
      <c r="E30" s="24">
        <f t="shared" si="0"/>
        <v>89623.02</v>
      </c>
      <c r="F30" s="24">
        <f t="shared" si="1"/>
        <v>132.31</v>
      </c>
      <c r="G30" s="25">
        <v>132.31</v>
      </c>
      <c r="H30" s="37"/>
    </row>
    <row r="31" spans="1:8" ht="12.75" customHeight="1">
      <c r="A31" s="21">
        <v>4187</v>
      </c>
      <c r="B31" s="22" t="s">
        <v>80</v>
      </c>
      <c r="C31" s="24">
        <v>15612.12</v>
      </c>
      <c r="D31" s="24">
        <v>12531.78</v>
      </c>
      <c r="E31" s="24">
        <f t="shared" si="0"/>
        <v>28143.9</v>
      </c>
      <c r="F31" s="24">
        <f t="shared" si="1"/>
        <v>41.55</v>
      </c>
      <c r="G31" s="25">
        <v>41.55</v>
      </c>
      <c r="H31" s="37"/>
    </row>
    <row r="32" spans="1:8" ht="12.75" customHeight="1">
      <c r="A32" s="21">
        <v>4188</v>
      </c>
      <c r="B32" s="22" t="s">
        <v>379</v>
      </c>
      <c r="C32" s="24">
        <v>89621.95</v>
      </c>
      <c r="D32" s="24">
        <v>6110.61</v>
      </c>
      <c r="E32" s="24">
        <f t="shared" si="0"/>
        <v>95732.56</v>
      </c>
      <c r="F32" s="24">
        <f t="shared" si="1"/>
        <v>141.33</v>
      </c>
      <c r="G32" s="25">
        <v>141.33</v>
      </c>
      <c r="H32" s="37"/>
    </row>
    <row r="33" spans="1:8" ht="12.75" customHeight="1">
      <c r="A33" s="21">
        <v>4190</v>
      </c>
      <c r="B33" s="22" t="s">
        <v>495</v>
      </c>
      <c r="C33" s="24">
        <v>90113.22</v>
      </c>
      <c r="D33" s="24">
        <v>16979.36</v>
      </c>
      <c r="E33" s="24">
        <f t="shared" si="0"/>
        <v>107092.58</v>
      </c>
      <c r="F33" s="24">
        <f t="shared" si="1"/>
        <v>158.11</v>
      </c>
      <c r="G33" s="25">
        <v>158.11</v>
      </c>
      <c r="H33" s="37"/>
    </row>
    <row r="34" spans="1:8" ht="12.75" customHeight="1">
      <c r="A34" s="21">
        <v>4192</v>
      </c>
      <c r="B34" s="22" t="s">
        <v>196</v>
      </c>
      <c r="C34" s="24">
        <v>4109772.03</v>
      </c>
      <c r="D34" s="24">
        <v>1190273.24</v>
      </c>
      <c r="E34" s="24">
        <f t="shared" si="0"/>
        <v>5300045.27</v>
      </c>
      <c r="F34" s="24">
        <f t="shared" si="1"/>
        <v>7824.69</v>
      </c>
      <c r="G34" s="25">
        <v>7824.68</v>
      </c>
      <c r="H34" s="37"/>
    </row>
    <row r="35" spans="1:8" ht="12.75" customHeight="1">
      <c r="A35" s="21">
        <v>4193</v>
      </c>
      <c r="B35" s="22" t="s">
        <v>517</v>
      </c>
      <c r="C35" s="24">
        <v>177971.24</v>
      </c>
      <c r="D35" s="24">
        <v>45816.34</v>
      </c>
      <c r="E35" s="24">
        <f t="shared" si="0"/>
        <v>223787.58</v>
      </c>
      <c r="F35" s="24">
        <f t="shared" si="1"/>
        <v>330.39</v>
      </c>
      <c r="G35" s="25">
        <v>330.39</v>
      </c>
      <c r="H35" s="37"/>
    </row>
    <row r="36" spans="1:8" ht="12.75" customHeight="1">
      <c r="A36" s="21">
        <v>4194</v>
      </c>
      <c r="B36" s="22" t="s">
        <v>232</v>
      </c>
      <c r="C36" s="24">
        <v>250607.03</v>
      </c>
      <c r="D36" s="24">
        <v>0</v>
      </c>
      <c r="E36" s="24">
        <f t="shared" si="0"/>
        <v>250607.03</v>
      </c>
      <c r="F36" s="24">
        <f t="shared" si="1"/>
        <v>369.98</v>
      </c>
      <c r="G36" s="25">
        <v>369.98</v>
      </c>
      <c r="H36" s="37"/>
    </row>
    <row r="37" spans="1:8" ht="12.75" customHeight="1">
      <c r="A37" s="21">
        <v>4195</v>
      </c>
      <c r="B37" s="22" t="s">
        <v>210</v>
      </c>
      <c r="C37" s="24">
        <v>249841.99</v>
      </c>
      <c r="D37" s="24">
        <v>1988.77</v>
      </c>
      <c r="E37" s="24">
        <f t="shared" si="0"/>
        <v>251830.75999999998</v>
      </c>
      <c r="F37" s="24">
        <f t="shared" si="1"/>
        <v>371.79</v>
      </c>
      <c r="G37" s="25">
        <v>371.79</v>
      </c>
      <c r="H37" s="37"/>
    </row>
    <row r="38" spans="1:8" ht="12.75" customHeight="1">
      <c r="A38" s="21">
        <v>4196</v>
      </c>
      <c r="B38" s="22" t="s">
        <v>335</v>
      </c>
      <c r="C38" s="24">
        <v>1729380.5</v>
      </c>
      <c r="D38" s="24">
        <v>26915.59</v>
      </c>
      <c r="E38" s="24">
        <f t="shared" si="0"/>
        <v>1756296.09</v>
      </c>
      <c r="F38" s="24">
        <f t="shared" si="1"/>
        <v>2592.9</v>
      </c>
      <c r="G38" s="25">
        <v>2592.89</v>
      </c>
      <c r="H38" s="37"/>
    </row>
    <row r="39" spans="1:8" ht="12.75" customHeight="1">
      <c r="A39" s="21">
        <v>4197</v>
      </c>
      <c r="B39" s="22" t="s">
        <v>483</v>
      </c>
      <c r="C39" s="24">
        <v>1823981.85</v>
      </c>
      <c r="D39" s="24">
        <v>0</v>
      </c>
      <c r="E39" s="24">
        <f t="shared" si="0"/>
        <v>1823981.85</v>
      </c>
      <c r="F39" s="24">
        <f t="shared" si="1"/>
        <v>2692.82</v>
      </c>
      <c r="G39" s="25">
        <v>2692.82</v>
      </c>
      <c r="H39" s="37"/>
    </row>
    <row r="40" spans="1:8" ht="12.75" customHeight="1">
      <c r="A40" s="21">
        <v>4198</v>
      </c>
      <c r="B40" s="22" t="s">
        <v>134</v>
      </c>
      <c r="C40" s="24">
        <v>29.49</v>
      </c>
      <c r="D40" s="24">
        <v>19945</v>
      </c>
      <c r="E40" s="24">
        <f t="shared" si="0"/>
        <v>19974.49</v>
      </c>
      <c r="F40" s="24">
        <f t="shared" si="1"/>
        <v>29.49</v>
      </c>
      <c r="G40" s="25">
        <v>29.49</v>
      </c>
      <c r="H40" s="37"/>
    </row>
    <row r="41" spans="1:8" ht="12.75" customHeight="1">
      <c r="A41" s="21">
        <v>4199</v>
      </c>
      <c r="B41" s="22" t="s">
        <v>282</v>
      </c>
      <c r="C41" s="24">
        <v>81209.83</v>
      </c>
      <c r="D41" s="24">
        <v>27673.98</v>
      </c>
      <c r="E41" s="24">
        <f t="shared" si="0"/>
        <v>108883.81</v>
      </c>
      <c r="F41" s="24">
        <f t="shared" si="1"/>
        <v>160.75</v>
      </c>
      <c r="G41" s="25">
        <v>160.75</v>
      </c>
      <c r="H41" s="37"/>
    </row>
    <row r="42" spans="1:8" ht="12.75" customHeight="1">
      <c r="A42" s="21">
        <v>4208</v>
      </c>
      <c r="B42" s="22" t="s">
        <v>230</v>
      </c>
      <c r="C42" s="24">
        <v>1284126.47</v>
      </c>
      <c r="D42" s="24">
        <v>32997.13</v>
      </c>
      <c r="E42" s="24">
        <f t="shared" si="0"/>
        <v>1317123.5999999999</v>
      </c>
      <c r="F42" s="24">
        <f t="shared" si="1"/>
        <v>1944.53</v>
      </c>
      <c r="G42" s="25">
        <v>1944.53</v>
      </c>
      <c r="H42" s="37"/>
    </row>
    <row r="43" spans="1:8" ht="12.75" customHeight="1">
      <c r="A43" s="21">
        <v>4209</v>
      </c>
      <c r="B43" s="22" t="s">
        <v>351</v>
      </c>
      <c r="C43" s="24">
        <v>760140.19</v>
      </c>
      <c r="D43" s="24">
        <v>359728.48</v>
      </c>
      <c r="E43" s="24">
        <f t="shared" si="0"/>
        <v>1119868.67</v>
      </c>
      <c r="F43" s="24">
        <f t="shared" si="1"/>
        <v>1653.31</v>
      </c>
      <c r="G43" s="25">
        <v>1653.31</v>
      </c>
      <c r="H43" s="37"/>
    </row>
    <row r="44" spans="1:8" ht="12.75" customHeight="1">
      <c r="A44" s="21">
        <v>4210</v>
      </c>
      <c r="B44" s="22" t="s">
        <v>415</v>
      </c>
      <c r="C44" s="24">
        <v>1169962.92</v>
      </c>
      <c r="D44" s="24">
        <v>0</v>
      </c>
      <c r="E44" s="24">
        <f t="shared" si="0"/>
        <v>1169962.92</v>
      </c>
      <c r="F44" s="24">
        <f t="shared" si="1"/>
        <v>1727.27</v>
      </c>
      <c r="G44" s="25">
        <v>1727.27</v>
      </c>
      <c r="H44" s="37"/>
    </row>
    <row r="45" spans="1:8" ht="12.75" customHeight="1">
      <c r="A45" s="21">
        <v>4211</v>
      </c>
      <c r="B45" s="22" t="s">
        <v>301</v>
      </c>
      <c r="C45" s="24">
        <v>881898.25</v>
      </c>
      <c r="D45" s="24">
        <v>28705.38</v>
      </c>
      <c r="E45" s="24">
        <f t="shared" si="0"/>
        <v>910603.63</v>
      </c>
      <c r="F45" s="24">
        <f t="shared" si="1"/>
        <v>1344.36</v>
      </c>
      <c r="G45" s="25">
        <v>1344.36</v>
      </c>
      <c r="H45" s="37"/>
    </row>
    <row r="46" spans="1:8" ht="12.75" customHeight="1">
      <c r="A46" s="21">
        <v>4212</v>
      </c>
      <c r="B46" s="22" t="s">
        <v>236</v>
      </c>
      <c r="C46" s="24">
        <v>309523.06</v>
      </c>
      <c r="D46" s="24">
        <v>6521.65</v>
      </c>
      <c r="E46" s="24">
        <f t="shared" si="0"/>
        <v>316044.71</v>
      </c>
      <c r="F46" s="24">
        <f t="shared" si="1"/>
        <v>466.59</v>
      </c>
      <c r="G46" s="25">
        <v>466.59</v>
      </c>
      <c r="H46" s="37"/>
    </row>
    <row r="47" spans="1:8" ht="12.75" customHeight="1">
      <c r="A47" s="21">
        <v>4213</v>
      </c>
      <c r="B47" s="22" t="s">
        <v>531</v>
      </c>
      <c r="C47" s="24">
        <v>5781.54</v>
      </c>
      <c r="D47" s="24">
        <v>27895.25</v>
      </c>
      <c r="E47" s="24">
        <f t="shared" si="0"/>
        <v>33676.79</v>
      </c>
      <c r="F47" s="24">
        <f t="shared" si="1"/>
        <v>49.72</v>
      </c>
      <c r="G47" s="25">
        <v>49.72</v>
      </c>
      <c r="H47" s="37"/>
    </row>
    <row r="48" spans="1:8" ht="12.75" customHeight="1">
      <c r="A48" s="21">
        <v>4214</v>
      </c>
      <c r="B48" s="22" t="s">
        <v>375</v>
      </c>
      <c r="C48" s="24">
        <v>105.62</v>
      </c>
      <c r="D48" s="24">
        <v>71433.44</v>
      </c>
      <c r="E48" s="24">
        <f t="shared" si="0"/>
        <v>71539.06</v>
      </c>
      <c r="F48" s="24">
        <f t="shared" si="1"/>
        <v>105.62</v>
      </c>
      <c r="G48" s="25">
        <v>105.62</v>
      </c>
      <c r="H48" s="37"/>
    </row>
    <row r="49" spans="1:8" ht="12.75" customHeight="1">
      <c r="A49" s="21">
        <v>4215</v>
      </c>
      <c r="B49" s="22" t="s">
        <v>479</v>
      </c>
      <c r="C49" s="24">
        <v>62489.79</v>
      </c>
      <c r="D49" s="24">
        <v>11354.51</v>
      </c>
      <c r="E49" s="24">
        <f t="shared" si="0"/>
        <v>73844.3</v>
      </c>
      <c r="F49" s="24">
        <f t="shared" si="1"/>
        <v>109.02</v>
      </c>
      <c r="G49" s="25">
        <v>109.02</v>
      </c>
      <c r="H49" s="37"/>
    </row>
    <row r="50" spans="1:8" ht="12.75" customHeight="1">
      <c r="A50" s="21">
        <v>4218</v>
      </c>
      <c r="B50" s="22" t="s">
        <v>409</v>
      </c>
      <c r="C50" s="24">
        <v>2109855.6</v>
      </c>
      <c r="D50" s="24">
        <v>71519.56</v>
      </c>
      <c r="E50" s="24">
        <f t="shared" si="0"/>
        <v>2181375.16</v>
      </c>
      <c r="F50" s="24">
        <f t="shared" si="1"/>
        <v>3220.46</v>
      </c>
      <c r="G50" s="25">
        <v>3220.46</v>
      </c>
      <c r="H50" s="37"/>
    </row>
    <row r="51" spans="1:8" ht="12.75" customHeight="1">
      <c r="A51" s="21">
        <v>4219</v>
      </c>
      <c r="B51" s="22" t="s">
        <v>469</v>
      </c>
      <c r="C51" s="24">
        <v>990239.04</v>
      </c>
      <c r="D51" s="24">
        <v>29106.19</v>
      </c>
      <c r="E51" s="24">
        <f t="shared" si="0"/>
        <v>1019345.23</v>
      </c>
      <c r="F51" s="24">
        <f t="shared" si="1"/>
        <v>1504.9</v>
      </c>
      <c r="G51" s="25">
        <v>1504.9</v>
      </c>
      <c r="H51" s="37"/>
    </row>
    <row r="52" spans="1:8" ht="12.75" customHeight="1">
      <c r="A52" s="21">
        <v>4220</v>
      </c>
      <c r="B52" s="22" t="s">
        <v>371</v>
      </c>
      <c r="C52" s="24">
        <v>671769.25</v>
      </c>
      <c r="D52" s="24">
        <v>14409.04</v>
      </c>
      <c r="E52" s="24">
        <f t="shared" si="0"/>
        <v>686178.29</v>
      </c>
      <c r="F52" s="24">
        <f t="shared" si="1"/>
        <v>1013.04</v>
      </c>
      <c r="G52" s="25">
        <v>1013.03</v>
      </c>
      <c r="H52" s="37"/>
    </row>
    <row r="53" spans="1:8" ht="12.75" customHeight="1">
      <c r="A53" s="21">
        <v>4221</v>
      </c>
      <c r="B53" s="22" t="s">
        <v>212</v>
      </c>
      <c r="C53" s="24">
        <v>483566.67</v>
      </c>
      <c r="D53" s="24">
        <v>0</v>
      </c>
      <c r="E53" s="24">
        <f t="shared" si="0"/>
        <v>483566.67</v>
      </c>
      <c r="F53" s="24">
        <f t="shared" si="1"/>
        <v>713.91</v>
      </c>
      <c r="G53" s="25">
        <v>713.91</v>
      </c>
      <c r="H53" s="37"/>
    </row>
    <row r="54" spans="1:8" ht="12.75" customHeight="1">
      <c r="A54" s="21">
        <v>4222</v>
      </c>
      <c r="B54" s="22" t="s">
        <v>447</v>
      </c>
      <c r="C54" s="24">
        <v>133139.45</v>
      </c>
      <c r="D54" s="24">
        <v>8558.08</v>
      </c>
      <c r="E54" s="24">
        <f t="shared" si="0"/>
        <v>141697.53</v>
      </c>
      <c r="F54" s="24">
        <f t="shared" si="1"/>
        <v>209.19</v>
      </c>
      <c r="G54" s="25">
        <v>209.19</v>
      </c>
      <c r="H54" s="37"/>
    </row>
    <row r="55" spans="1:8" ht="12.75" customHeight="1">
      <c r="A55" s="21">
        <v>4223</v>
      </c>
      <c r="B55" s="22" t="s">
        <v>264</v>
      </c>
      <c r="C55" s="24">
        <v>7471.78</v>
      </c>
      <c r="D55" s="24">
        <v>248.13</v>
      </c>
      <c r="E55" s="24">
        <f t="shared" si="0"/>
        <v>7719.91</v>
      </c>
      <c r="F55" s="24">
        <f t="shared" si="1"/>
        <v>11.4</v>
      </c>
      <c r="G55" s="25">
        <v>11.4</v>
      </c>
      <c r="H55" s="37"/>
    </row>
    <row r="56" spans="1:8" ht="12.75" customHeight="1">
      <c r="A56" s="21">
        <v>4224</v>
      </c>
      <c r="B56" s="22" t="s">
        <v>102</v>
      </c>
      <c r="C56" s="24">
        <v>45370.29</v>
      </c>
      <c r="D56" s="24">
        <v>762.35</v>
      </c>
      <c r="E56" s="24">
        <f t="shared" si="0"/>
        <v>46132.64</v>
      </c>
      <c r="F56" s="24">
        <f t="shared" si="1"/>
        <v>68.11</v>
      </c>
      <c r="G56" s="25">
        <v>68.11</v>
      </c>
      <c r="H56" s="37"/>
    </row>
    <row r="57" spans="1:8" ht="12.75" customHeight="1">
      <c r="A57" s="21">
        <v>4228</v>
      </c>
      <c r="B57" s="22" t="s">
        <v>182</v>
      </c>
      <c r="C57" s="24">
        <v>466664.66</v>
      </c>
      <c r="D57" s="24">
        <v>8710.34</v>
      </c>
      <c r="E57" s="24">
        <f t="shared" si="0"/>
        <v>475375</v>
      </c>
      <c r="F57" s="24">
        <f t="shared" si="1"/>
        <v>701.82</v>
      </c>
      <c r="G57" s="25">
        <v>701.82</v>
      </c>
      <c r="H57" s="37"/>
    </row>
    <row r="58" spans="1:8" ht="12.75" customHeight="1">
      <c r="A58" s="21">
        <v>4229</v>
      </c>
      <c r="B58" s="22" t="s">
        <v>142</v>
      </c>
      <c r="C58" s="24">
        <v>60374.87</v>
      </c>
      <c r="D58" s="24">
        <v>9192.01</v>
      </c>
      <c r="E58" s="24">
        <f t="shared" si="0"/>
        <v>69566.88</v>
      </c>
      <c r="F58" s="24">
        <f t="shared" si="1"/>
        <v>102.7</v>
      </c>
      <c r="G58" s="25">
        <v>102.7</v>
      </c>
      <c r="H58" s="37"/>
    </row>
    <row r="59" spans="1:8" ht="12.75" customHeight="1">
      <c r="A59" s="21">
        <v>4230</v>
      </c>
      <c r="B59" s="22" t="s">
        <v>311</v>
      </c>
      <c r="C59" s="24">
        <v>0.04</v>
      </c>
      <c r="D59" s="24">
        <v>29.45</v>
      </c>
      <c r="E59" s="24">
        <f t="shared" si="0"/>
        <v>29.49</v>
      </c>
      <c r="F59" s="24">
        <f t="shared" si="1"/>
        <v>0.04</v>
      </c>
      <c r="G59" s="25">
        <v>0.04</v>
      </c>
      <c r="H59" s="37"/>
    </row>
    <row r="60" spans="1:8" ht="12.75" customHeight="1">
      <c r="A60" s="21">
        <v>4231</v>
      </c>
      <c r="B60" s="22" t="s">
        <v>98</v>
      </c>
      <c r="C60" s="24">
        <v>3388.58</v>
      </c>
      <c r="D60" s="24">
        <v>604.94</v>
      </c>
      <c r="E60" s="24">
        <f t="shared" si="0"/>
        <v>3993.52</v>
      </c>
      <c r="F60" s="24">
        <f t="shared" si="1"/>
        <v>5.9</v>
      </c>
      <c r="G60" s="25">
        <v>5.9</v>
      </c>
      <c r="H60" s="37"/>
    </row>
    <row r="61" spans="1:8" ht="12.75" customHeight="1">
      <c r="A61" s="21">
        <v>4232</v>
      </c>
      <c r="B61" s="22" t="s">
        <v>186</v>
      </c>
      <c r="C61" s="24">
        <v>0.08</v>
      </c>
      <c r="D61" s="24">
        <v>50.95</v>
      </c>
      <c r="E61" s="24">
        <f t="shared" si="0"/>
        <v>51.03</v>
      </c>
      <c r="F61" s="24">
        <f t="shared" si="1"/>
        <v>0.08</v>
      </c>
      <c r="G61" s="25">
        <v>0.08</v>
      </c>
      <c r="H61" s="37"/>
    </row>
    <row r="62" spans="1:8" ht="12.75" customHeight="1">
      <c r="A62" s="21">
        <v>4234</v>
      </c>
      <c r="B62" s="22" t="s">
        <v>288</v>
      </c>
      <c r="C62" s="24">
        <v>847812.07</v>
      </c>
      <c r="D62" s="24">
        <v>0</v>
      </c>
      <c r="E62" s="24">
        <f t="shared" si="0"/>
        <v>847812.07</v>
      </c>
      <c r="F62" s="24">
        <f t="shared" si="1"/>
        <v>1251.66</v>
      </c>
      <c r="G62" s="25">
        <v>1251.66</v>
      </c>
      <c r="H62" s="37"/>
    </row>
    <row r="63" spans="1:8" ht="12.75" customHeight="1">
      <c r="A63" s="21">
        <v>4235</v>
      </c>
      <c r="B63" s="22" t="s">
        <v>43</v>
      </c>
      <c r="C63" s="24">
        <v>43989695.52</v>
      </c>
      <c r="D63" s="24">
        <v>4242499.04</v>
      </c>
      <c r="E63" s="24">
        <f t="shared" si="0"/>
        <v>48232194.56</v>
      </c>
      <c r="F63" s="24">
        <f t="shared" si="1"/>
        <v>71207.32</v>
      </c>
      <c r="G63" s="25">
        <v>71207.24</v>
      </c>
      <c r="H63" s="37"/>
    </row>
    <row r="64" spans="1:8" ht="12.75" customHeight="1">
      <c r="A64" s="21">
        <v>4236</v>
      </c>
      <c r="B64" s="22" t="s">
        <v>513</v>
      </c>
      <c r="C64" s="24">
        <v>220579.81</v>
      </c>
      <c r="D64" s="24">
        <v>12447.88</v>
      </c>
      <c r="E64" s="24">
        <f t="shared" si="0"/>
        <v>233027.69</v>
      </c>
      <c r="F64" s="24">
        <f t="shared" si="1"/>
        <v>344.03</v>
      </c>
      <c r="G64" s="25">
        <v>344.03</v>
      </c>
      <c r="H64" s="37"/>
    </row>
    <row r="65" spans="1:8" ht="12.75" customHeight="1">
      <c r="A65" s="21">
        <v>4237</v>
      </c>
      <c r="B65" s="22" t="s">
        <v>359</v>
      </c>
      <c r="C65" s="24">
        <v>22173756.29</v>
      </c>
      <c r="D65" s="24">
        <v>2487920.65</v>
      </c>
      <c r="E65" s="24">
        <f t="shared" si="0"/>
        <v>24661676.939999998</v>
      </c>
      <c r="F65" s="24">
        <f t="shared" si="1"/>
        <v>36409.12</v>
      </c>
      <c r="G65" s="25">
        <v>36409.08</v>
      </c>
      <c r="H65" s="37"/>
    </row>
    <row r="66" spans="1:8" ht="12.75" customHeight="1">
      <c r="A66" s="21">
        <v>4238</v>
      </c>
      <c r="B66" s="22" t="s">
        <v>218</v>
      </c>
      <c r="C66" s="24">
        <v>13549.24</v>
      </c>
      <c r="D66" s="24">
        <v>3609.28</v>
      </c>
      <c r="E66" s="24">
        <f t="shared" si="0"/>
        <v>17158.52</v>
      </c>
      <c r="F66" s="24">
        <f t="shared" si="1"/>
        <v>25.33</v>
      </c>
      <c r="G66" s="25">
        <v>25.33</v>
      </c>
      <c r="H66" s="37"/>
    </row>
    <row r="67" spans="1:8" ht="12.75" customHeight="1">
      <c r="A67" s="21">
        <v>4239</v>
      </c>
      <c r="B67" s="22" t="s">
        <v>224</v>
      </c>
      <c r="C67" s="24">
        <v>20941166.71</v>
      </c>
      <c r="D67" s="24">
        <v>2095037.82</v>
      </c>
      <c r="E67" s="24">
        <f aca="true" t="shared" si="2" ref="E67:E130">C67+D67</f>
        <v>23036204.53</v>
      </c>
      <c r="F67" s="24">
        <f aca="true" t="shared" si="3" ref="F67:F130">ROUND(E67/$E$238*886200,2)</f>
        <v>34009.36</v>
      </c>
      <c r="G67" s="25">
        <v>34009.33</v>
      </c>
      <c r="H67" s="37"/>
    </row>
    <row r="68" spans="1:8" ht="12.75" customHeight="1">
      <c r="A68" s="21">
        <v>4240</v>
      </c>
      <c r="B68" s="22" t="s">
        <v>431</v>
      </c>
      <c r="C68" s="24">
        <v>620809.46</v>
      </c>
      <c r="D68" s="24">
        <v>4485475.71</v>
      </c>
      <c r="E68" s="24">
        <f t="shared" si="2"/>
        <v>5106285.17</v>
      </c>
      <c r="F68" s="24">
        <f t="shared" si="3"/>
        <v>7538.63</v>
      </c>
      <c r="G68" s="25">
        <v>7538.63</v>
      </c>
      <c r="H68" s="37"/>
    </row>
    <row r="69" spans="1:8" ht="12.75" customHeight="1">
      <c r="A69" s="21">
        <v>4241</v>
      </c>
      <c r="B69" s="22" t="s">
        <v>343</v>
      </c>
      <c r="C69" s="24">
        <v>10950098.25</v>
      </c>
      <c r="D69" s="24">
        <v>3243959.86</v>
      </c>
      <c r="E69" s="24">
        <f t="shared" si="2"/>
        <v>14194058.11</v>
      </c>
      <c r="F69" s="24">
        <f t="shared" si="3"/>
        <v>20955.31</v>
      </c>
      <c r="G69" s="25">
        <v>20955.29</v>
      </c>
      <c r="H69" s="37"/>
    </row>
    <row r="70" spans="1:8" ht="12.75" customHeight="1">
      <c r="A70" s="21">
        <v>4242</v>
      </c>
      <c r="B70" s="22" t="s">
        <v>132</v>
      </c>
      <c r="C70" s="24">
        <v>18799960.59</v>
      </c>
      <c r="D70" s="24">
        <v>2946526.19</v>
      </c>
      <c r="E70" s="24">
        <f t="shared" si="2"/>
        <v>21746486.78</v>
      </c>
      <c r="F70" s="24">
        <f t="shared" si="3"/>
        <v>32105.3</v>
      </c>
      <c r="G70" s="25">
        <v>32105.26</v>
      </c>
      <c r="H70" s="37"/>
    </row>
    <row r="71" spans="1:8" ht="12.75" customHeight="1">
      <c r="A71" s="21">
        <v>4243</v>
      </c>
      <c r="B71" s="22" t="s">
        <v>184</v>
      </c>
      <c r="C71" s="24">
        <v>12759876.91</v>
      </c>
      <c r="D71" s="24">
        <v>1917344.85</v>
      </c>
      <c r="E71" s="24">
        <f t="shared" si="2"/>
        <v>14677221.76</v>
      </c>
      <c r="F71" s="24">
        <f t="shared" si="3"/>
        <v>21668.63</v>
      </c>
      <c r="G71" s="25">
        <v>21668.61</v>
      </c>
      <c r="H71" s="37"/>
    </row>
    <row r="72" spans="1:8" ht="12.75" customHeight="1">
      <c r="A72" s="21">
        <v>4244</v>
      </c>
      <c r="B72" s="22" t="s">
        <v>126</v>
      </c>
      <c r="C72" s="24">
        <v>1573.58</v>
      </c>
      <c r="D72" s="24">
        <v>1285797.47</v>
      </c>
      <c r="E72" s="24">
        <f t="shared" si="2"/>
        <v>1287371.05</v>
      </c>
      <c r="F72" s="24">
        <f t="shared" si="3"/>
        <v>1900.6</v>
      </c>
      <c r="G72" s="25">
        <v>1900.6</v>
      </c>
      <c r="H72" s="37"/>
    </row>
    <row r="73" spans="1:8" ht="12.75" customHeight="1">
      <c r="A73" s="21">
        <v>4245</v>
      </c>
      <c r="B73" s="22" t="s">
        <v>385</v>
      </c>
      <c r="C73" s="24">
        <v>2871962.33</v>
      </c>
      <c r="D73" s="24">
        <v>265162.95</v>
      </c>
      <c r="E73" s="24">
        <f t="shared" si="2"/>
        <v>3137125.2800000003</v>
      </c>
      <c r="F73" s="24">
        <f t="shared" si="3"/>
        <v>4631.48</v>
      </c>
      <c r="G73" s="25">
        <v>4631.47</v>
      </c>
      <c r="H73" s="37"/>
    </row>
    <row r="74" spans="1:8" ht="12.75" customHeight="1">
      <c r="A74" s="21">
        <v>4246</v>
      </c>
      <c r="B74" s="22" t="s">
        <v>176</v>
      </c>
      <c r="C74" s="24">
        <v>15243902.66</v>
      </c>
      <c r="D74" s="24">
        <v>3323541.68</v>
      </c>
      <c r="E74" s="24">
        <f t="shared" si="2"/>
        <v>18567444.34</v>
      </c>
      <c r="F74" s="24">
        <f t="shared" si="3"/>
        <v>27411.94</v>
      </c>
      <c r="G74" s="25">
        <v>27411.91</v>
      </c>
      <c r="H74" s="37"/>
    </row>
    <row r="75" spans="1:8" ht="12.75" customHeight="1">
      <c r="A75" s="21">
        <v>4247</v>
      </c>
      <c r="B75" s="22" t="s">
        <v>206</v>
      </c>
      <c r="C75" s="24">
        <v>746.3</v>
      </c>
      <c r="D75" s="24">
        <v>504761.37</v>
      </c>
      <c r="E75" s="24">
        <f t="shared" si="2"/>
        <v>505507.67</v>
      </c>
      <c r="F75" s="24">
        <f t="shared" si="3"/>
        <v>746.3</v>
      </c>
      <c r="G75" s="25">
        <v>746.3</v>
      </c>
      <c r="H75" s="37"/>
    </row>
    <row r="76" spans="1:8" ht="12.75" customHeight="1">
      <c r="A76" s="21">
        <v>4248</v>
      </c>
      <c r="B76" s="22" t="s">
        <v>240</v>
      </c>
      <c r="C76" s="24">
        <v>5001811.71</v>
      </c>
      <c r="D76" s="24">
        <v>883294.76</v>
      </c>
      <c r="E76" s="24">
        <f t="shared" si="2"/>
        <v>5885106.47</v>
      </c>
      <c r="F76" s="24">
        <f t="shared" si="3"/>
        <v>8688.44</v>
      </c>
      <c r="G76" s="25">
        <v>8688.43</v>
      </c>
      <c r="H76" s="37"/>
    </row>
    <row r="77" spans="1:8" ht="12.75" customHeight="1">
      <c r="A77" s="21">
        <v>4249</v>
      </c>
      <c r="B77" s="22" t="s">
        <v>60</v>
      </c>
      <c r="C77" s="24">
        <v>245094.52</v>
      </c>
      <c r="D77" s="24">
        <v>7151.62</v>
      </c>
      <c r="E77" s="24">
        <f t="shared" si="2"/>
        <v>252246.13999999998</v>
      </c>
      <c r="F77" s="24">
        <f t="shared" si="3"/>
        <v>372.4</v>
      </c>
      <c r="G77" s="25">
        <v>372.4</v>
      </c>
      <c r="H77" s="37"/>
    </row>
    <row r="78" spans="1:8" ht="12.75" customHeight="1">
      <c r="A78" s="21">
        <v>4250</v>
      </c>
      <c r="B78" s="22" t="s">
        <v>437</v>
      </c>
      <c r="C78" s="24">
        <v>28491.19</v>
      </c>
      <c r="D78" s="24">
        <v>214.59</v>
      </c>
      <c r="E78" s="24">
        <f t="shared" si="2"/>
        <v>28705.78</v>
      </c>
      <c r="F78" s="24">
        <f t="shared" si="3"/>
        <v>42.38</v>
      </c>
      <c r="G78" s="25">
        <v>42.38</v>
      </c>
      <c r="H78" s="37"/>
    </row>
    <row r="79" spans="1:8" ht="12.75" customHeight="1">
      <c r="A79" s="21">
        <v>4251</v>
      </c>
      <c r="B79" s="22" t="s">
        <v>313</v>
      </c>
      <c r="C79" s="24">
        <v>87364.55</v>
      </c>
      <c r="D79" s="24">
        <v>13172.61</v>
      </c>
      <c r="E79" s="24">
        <f t="shared" si="2"/>
        <v>100537.16</v>
      </c>
      <c r="F79" s="24">
        <f t="shared" si="3"/>
        <v>148.43</v>
      </c>
      <c r="G79" s="25">
        <v>148.43</v>
      </c>
      <c r="H79" s="37"/>
    </row>
    <row r="80" spans="1:8" ht="12.75" customHeight="1">
      <c r="A80" s="21">
        <v>4252</v>
      </c>
      <c r="B80" s="22" t="s">
        <v>321</v>
      </c>
      <c r="C80" s="24">
        <v>844257.35</v>
      </c>
      <c r="D80" s="24">
        <v>99340.53</v>
      </c>
      <c r="E80" s="24">
        <f t="shared" si="2"/>
        <v>943597.88</v>
      </c>
      <c r="F80" s="24">
        <f t="shared" si="3"/>
        <v>1393.08</v>
      </c>
      <c r="G80" s="25">
        <v>1393.07</v>
      </c>
      <c r="H80" s="37"/>
    </row>
    <row r="81" spans="1:8" ht="12.75" customHeight="1">
      <c r="A81" s="21">
        <v>4253</v>
      </c>
      <c r="B81" s="22" t="s">
        <v>305</v>
      </c>
      <c r="C81" s="24">
        <v>11737.01</v>
      </c>
      <c r="D81" s="24">
        <v>744.55</v>
      </c>
      <c r="E81" s="24">
        <f t="shared" si="2"/>
        <v>12481.56</v>
      </c>
      <c r="F81" s="24">
        <f t="shared" si="3"/>
        <v>18.43</v>
      </c>
      <c r="G81" s="25">
        <v>18.43</v>
      </c>
      <c r="H81" s="37"/>
    </row>
    <row r="82" spans="1:8" ht="12.75" customHeight="1">
      <c r="A82" s="21">
        <v>4254</v>
      </c>
      <c r="B82" s="22" t="s">
        <v>407</v>
      </c>
      <c r="C82" s="24">
        <v>34.3</v>
      </c>
      <c r="D82" s="24">
        <v>23197.07</v>
      </c>
      <c r="E82" s="24">
        <f t="shared" si="2"/>
        <v>23231.37</v>
      </c>
      <c r="F82" s="24">
        <f t="shared" si="3"/>
        <v>34.3</v>
      </c>
      <c r="G82" s="25">
        <v>34.3</v>
      </c>
      <c r="H82" s="37"/>
    </row>
    <row r="83" spans="1:8" ht="12.75" customHeight="1">
      <c r="A83" s="21">
        <v>4255</v>
      </c>
      <c r="B83" s="22" t="s">
        <v>339</v>
      </c>
      <c r="C83" s="24">
        <v>102270.19</v>
      </c>
      <c r="D83" s="24">
        <v>85.71</v>
      </c>
      <c r="E83" s="24">
        <f t="shared" si="2"/>
        <v>102355.90000000001</v>
      </c>
      <c r="F83" s="24">
        <f t="shared" si="3"/>
        <v>151.11</v>
      </c>
      <c r="G83" s="25">
        <v>127.31</v>
      </c>
      <c r="H83" s="37"/>
    </row>
    <row r="84" spans="1:8" ht="12.75" customHeight="1">
      <c r="A84" s="21">
        <v>4256</v>
      </c>
      <c r="B84" s="22" t="s">
        <v>361</v>
      </c>
      <c r="C84" s="24">
        <v>4245858.36</v>
      </c>
      <c r="D84" s="24">
        <v>213930.4</v>
      </c>
      <c r="E84" s="24">
        <f t="shared" si="2"/>
        <v>4459788.760000001</v>
      </c>
      <c r="F84" s="24">
        <f t="shared" si="3"/>
        <v>6584.18</v>
      </c>
      <c r="G84" s="25">
        <v>6584.18</v>
      </c>
      <c r="H84" s="37"/>
    </row>
    <row r="85" spans="1:8" ht="12.75" customHeight="1">
      <c r="A85" s="21">
        <v>4257</v>
      </c>
      <c r="B85" s="22" t="s">
        <v>397</v>
      </c>
      <c r="C85" s="24">
        <v>25.82</v>
      </c>
      <c r="D85" s="24">
        <v>17460.36</v>
      </c>
      <c r="E85" s="24">
        <f t="shared" si="2"/>
        <v>17486.18</v>
      </c>
      <c r="F85" s="24">
        <f t="shared" si="3"/>
        <v>25.82</v>
      </c>
      <c r="G85" s="25">
        <v>25.82</v>
      </c>
      <c r="H85" s="37"/>
    </row>
    <row r="86" spans="1:8" ht="12.75" customHeight="1">
      <c r="A86" s="21">
        <v>4258</v>
      </c>
      <c r="B86" s="22" t="s">
        <v>465</v>
      </c>
      <c r="C86" s="24">
        <v>5890780.88</v>
      </c>
      <c r="D86" s="24">
        <v>597482.83</v>
      </c>
      <c r="E86" s="24">
        <f t="shared" si="2"/>
        <v>6488263.71</v>
      </c>
      <c r="F86" s="24">
        <f t="shared" si="3"/>
        <v>9578.91</v>
      </c>
      <c r="G86" s="25">
        <v>9578.9</v>
      </c>
      <c r="H86" s="37"/>
    </row>
    <row r="87" spans="1:8" ht="12.75" customHeight="1">
      <c r="A87" s="21">
        <v>4259</v>
      </c>
      <c r="B87" s="22" t="s">
        <v>252</v>
      </c>
      <c r="C87" s="24">
        <v>5691939.61</v>
      </c>
      <c r="D87" s="24">
        <v>147049.21</v>
      </c>
      <c r="E87" s="24">
        <f t="shared" si="2"/>
        <v>5838988.82</v>
      </c>
      <c r="F87" s="24">
        <f t="shared" si="3"/>
        <v>8620.36</v>
      </c>
      <c r="G87" s="25">
        <v>8620.35</v>
      </c>
      <c r="H87" s="37"/>
    </row>
    <row r="88" spans="1:8" ht="12.75" customHeight="1">
      <c r="A88" s="21">
        <v>4260</v>
      </c>
      <c r="B88" s="22" t="s">
        <v>501</v>
      </c>
      <c r="C88" s="24">
        <v>15314963.63</v>
      </c>
      <c r="D88" s="24">
        <v>1089602.45</v>
      </c>
      <c r="E88" s="24">
        <f t="shared" si="2"/>
        <v>16404566.08</v>
      </c>
      <c r="F88" s="24">
        <f t="shared" si="3"/>
        <v>24218.78</v>
      </c>
      <c r="G88" s="25">
        <v>24218.76</v>
      </c>
      <c r="H88" s="37"/>
    </row>
    <row r="89" spans="1:8" ht="12.75" customHeight="1">
      <c r="A89" s="21">
        <v>4261</v>
      </c>
      <c r="B89" s="22" t="s">
        <v>521</v>
      </c>
      <c r="C89" s="24">
        <v>666364.47</v>
      </c>
      <c r="D89" s="24">
        <v>4198.11</v>
      </c>
      <c r="E89" s="24">
        <f t="shared" si="2"/>
        <v>670562.58</v>
      </c>
      <c r="F89" s="24">
        <f t="shared" si="3"/>
        <v>989.98</v>
      </c>
      <c r="G89" s="25">
        <v>989.98</v>
      </c>
      <c r="H89" s="37"/>
    </row>
    <row r="90" spans="1:8" ht="12.75" customHeight="1">
      <c r="A90" s="21">
        <v>4262</v>
      </c>
      <c r="B90" s="22" t="s">
        <v>331</v>
      </c>
      <c r="C90" s="24">
        <v>1502027.17</v>
      </c>
      <c r="D90" s="24">
        <v>115021.59</v>
      </c>
      <c r="E90" s="24">
        <f t="shared" si="2"/>
        <v>1617048.76</v>
      </c>
      <c r="F90" s="24">
        <f t="shared" si="3"/>
        <v>2387.32</v>
      </c>
      <c r="G90" s="25">
        <v>2387.32</v>
      </c>
      <c r="H90" s="37"/>
    </row>
    <row r="91" spans="1:8" ht="12.75" customHeight="1">
      <c r="A91" s="21">
        <v>4263</v>
      </c>
      <c r="B91" s="22" t="s">
        <v>172</v>
      </c>
      <c r="C91" s="24">
        <v>5158710.86</v>
      </c>
      <c r="D91" s="24">
        <v>260954.52</v>
      </c>
      <c r="E91" s="24">
        <f t="shared" si="2"/>
        <v>5419665.38</v>
      </c>
      <c r="F91" s="24">
        <f t="shared" si="3"/>
        <v>8001.29</v>
      </c>
      <c r="G91" s="25">
        <v>8001.28</v>
      </c>
      <c r="H91" s="37"/>
    </row>
    <row r="92" spans="1:8" ht="12.75" customHeight="1">
      <c r="A92" s="21">
        <v>4264</v>
      </c>
      <c r="B92" s="22" t="s">
        <v>471</v>
      </c>
      <c r="C92" s="24">
        <v>2097683.73</v>
      </c>
      <c r="D92" s="24">
        <v>51668.67</v>
      </c>
      <c r="E92" s="24">
        <f t="shared" si="2"/>
        <v>2149352.4</v>
      </c>
      <c r="F92" s="24">
        <f t="shared" si="3"/>
        <v>3173.18</v>
      </c>
      <c r="G92" s="25">
        <v>3173.18</v>
      </c>
      <c r="H92" s="37"/>
    </row>
    <row r="93" spans="1:8" ht="12.75" customHeight="1">
      <c r="A93" s="21">
        <v>4265</v>
      </c>
      <c r="B93" s="22" t="s">
        <v>317</v>
      </c>
      <c r="C93" s="24">
        <v>1675408.91</v>
      </c>
      <c r="D93" s="24">
        <v>15135.11</v>
      </c>
      <c r="E93" s="24">
        <f t="shared" si="2"/>
        <v>1690544.02</v>
      </c>
      <c r="F93" s="24">
        <f t="shared" si="3"/>
        <v>2495.82</v>
      </c>
      <c r="G93" s="25">
        <v>2495.82</v>
      </c>
      <c r="H93" s="37"/>
    </row>
    <row r="94" spans="1:8" ht="12.75" customHeight="1">
      <c r="A94" s="21">
        <v>4266</v>
      </c>
      <c r="B94" s="22" t="s">
        <v>272</v>
      </c>
      <c r="C94" s="24">
        <v>2572453.68</v>
      </c>
      <c r="D94" s="24">
        <v>138857.88</v>
      </c>
      <c r="E94" s="24">
        <f t="shared" si="2"/>
        <v>2711311.56</v>
      </c>
      <c r="F94" s="24">
        <f t="shared" si="3"/>
        <v>4002.83</v>
      </c>
      <c r="G94" s="25">
        <v>4002.82</v>
      </c>
      <c r="H94" s="37"/>
    </row>
    <row r="95" spans="1:8" ht="12.75" customHeight="1">
      <c r="A95" s="21">
        <v>4267</v>
      </c>
      <c r="B95" s="22" t="s">
        <v>266</v>
      </c>
      <c r="C95" s="24">
        <v>8951734.28</v>
      </c>
      <c r="D95" s="24">
        <v>1002252.27</v>
      </c>
      <c r="E95" s="24">
        <f t="shared" si="2"/>
        <v>9953986.549999999</v>
      </c>
      <c r="F95" s="24">
        <f t="shared" si="3"/>
        <v>14695.51</v>
      </c>
      <c r="G95" s="25">
        <v>14695.49</v>
      </c>
      <c r="H95" s="37"/>
    </row>
    <row r="96" spans="1:8" ht="12.75" customHeight="1">
      <c r="A96" s="21">
        <v>4268</v>
      </c>
      <c r="B96" s="22" t="s">
        <v>88</v>
      </c>
      <c r="C96" s="24">
        <v>1704780.11</v>
      </c>
      <c r="D96" s="24">
        <v>83369.93</v>
      </c>
      <c r="E96" s="24">
        <f t="shared" si="2"/>
        <v>1788150.04</v>
      </c>
      <c r="F96" s="24">
        <f t="shared" si="3"/>
        <v>2639.92</v>
      </c>
      <c r="G96" s="25">
        <v>2639.92</v>
      </c>
      <c r="H96" s="37"/>
    </row>
    <row r="97" spans="1:8" ht="12.75" customHeight="1">
      <c r="A97" s="21">
        <v>4269</v>
      </c>
      <c r="B97" s="22" t="s">
        <v>108</v>
      </c>
      <c r="C97" s="24">
        <v>2848997.3</v>
      </c>
      <c r="D97" s="24">
        <v>253713.68</v>
      </c>
      <c r="E97" s="24">
        <f t="shared" si="2"/>
        <v>3102710.98</v>
      </c>
      <c r="F97" s="24">
        <f t="shared" si="3"/>
        <v>4580.67</v>
      </c>
      <c r="G97" s="25">
        <v>4580.66</v>
      </c>
      <c r="H97" s="37"/>
    </row>
    <row r="98" spans="1:8" ht="12.75" customHeight="1">
      <c r="A98" s="21">
        <v>4270</v>
      </c>
      <c r="B98" s="22" t="s">
        <v>280</v>
      </c>
      <c r="C98" s="24">
        <v>1395139.1</v>
      </c>
      <c r="D98" s="24">
        <v>449844.12</v>
      </c>
      <c r="E98" s="24">
        <f t="shared" si="2"/>
        <v>1844983.2200000002</v>
      </c>
      <c r="F98" s="24">
        <f t="shared" si="3"/>
        <v>2723.83</v>
      </c>
      <c r="G98" s="25">
        <v>2723.83</v>
      </c>
      <c r="H98" s="37"/>
    </row>
    <row r="99" spans="1:8" ht="12.75" customHeight="1">
      <c r="A99" s="21">
        <v>4271</v>
      </c>
      <c r="B99" s="22" t="s">
        <v>226</v>
      </c>
      <c r="C99" s="24">
        <v>9614450</v>
      </c>
      <c r="D99" s="24">
        <v>346859.67</v>
      </c>
      <c r="E99" s="24">
        <f t="shared" si="2"/>
        <v>9961309.67</v>
      </c>
      <c r="F99" s="24">
        <f t="shared" si="3"/>
        <v>14706.32</v>
      </c>
      <c r="G99" s="25">
        <v>14706.31</v>
      </c>
      <c r="H99" s="37"/>
    </row>
    <row r="100" spans="1:8" ht="12.75" customHeight="1">
      <c r="A100" s="21">
        <v>4272</v>
      </c>
      <c r="B100" s="22" t="s">
        <v>84</v>
      </c>
      <c r="C100" s="24">
        <v>4143514.62</v>
      </c>
      <c r="D100" s="24">
        <v>146529.36</v>
      </c>
      <c r="E100" s="24">
        <f t="shared" si="2"/>
        <v>4290043.98</v>
      </c>
      <c r="F100" s="24">
        <f t="shared" si="3"/>
        <v>6333.58</v>
      </c>
      <c r="G100" s="25">
        <v>6333.57</v>
      </c>
      <c r="H100" s="37"/>
    </row>
    <row r="101" spans="1:8" ht="12.75" customHeight="1">
      <c r="A101" s="21">
        <v>4273</v>
      </c>
      <c r="B101" s="22" t="s">
        <v>208</v>
      </c>
      <c r="C101" s="24">
        <v>2967933.72</v>
      </c>
      <c r="D101" s="24">
        <v>20089.15</v>
      </c>
      <c r="E101" s="24">
        <f t="shared" si="2"/>
        <v>2988022.87</v>
      </c>
      <c r="F101" s="24">
        <f t="shared" si="3"/>
        <v>4411.35</v>
      </c>
      <c r="G101" s="25">
        <v>4411.35</v>
      </c>
      <c r="H101" s="37"/>
    </row>
    <row r="102" spans="1:8" ht="12.75" customHeight="1">
      <c r="A102" s="21">
        <v>4274</v>
      </c>
      <c r="B102" s="22" t="s">
        <v>78</v>
      </c>
      <c r="C102" s="24">
        <v>1.83</v>
      </c>
      <c r="D102" s="24">
        <v>1239.55</v>
      </c>
      <c r="E102" s="24">
        <f t="shared" si="2"/>
        <v>1241.3799999999999</v>
      </c>
      <c r="F102" s="24">
        <f t="shared" si="3"/>
        <v>1.83</v>
      </c>
      <c r="G102" s="25">
        <v>1.83</v>
      </c>
      <c r="H102" s="37"/>
    </row>
    <row r="103" spans="1:8" ht="12.75" customHeight="1">
      <c r="A103" s="21">
        <v>4275</v>
      </c>
      <c r="B103" s="22" t="s">
        <v>337</v>
      </c>
      <c r="C103" s="24">
        <v>333276.53</v>
      </c>
      <c r="D103" s="24">
        <v>6382.11</v>
      </c>
      <c r="E103" s="24">
        <f t="shared" si="2"/>
        <v>339658.64</v>
      </c>
      <c r="F103" s="24">
        <f t="shared" si="3"/>
        <v>501.45</v>
      </c>
      <c r="G103" s="25">
        <v>501.45</v>
      </c>
      <c r="H103" s="37"/>
    </row>
    <row r="104" spans="1:8" ht="12.75" customHeight="1">
      <c r="A104" s="21">
        <v>4276</v>
      </c>
      <c r="B104" s="22" t="s">
        <v>270</v>
      </c>
      <c r="C104" s="24">
        <v>3103346.9</v>
      </c>
      <c r="D104" s="24">
        <v>203319.31</v>
      </c>
      <c r="E104" s="24">
        <f t="shared" si="2"/>
        <v>3306666.21</v>
      </c>
      <c r="F104" s="24">
        <f t="shared" si="3"/>
        <v>4881.78</v>
      </c>
      <c r="G104" s="25">
        <v>4881.77</v>
      </c>
      <c r="H104" s="37"/>
    </row>
    <row r="105" spans="1:8" ht="12.75" customHeight="1">
      <c r="A105" s="21">
        <v>4277</v>
      </c>
      <c r="B105" s="22" t="s">
        <v>487</v>
      </c>
      <c r="C105" s="24">
        <v>1143257.37</v>
      </c>
      <c r="D105" s="24">
        <v>82375.09</v>
      </c>
      <c r="E105" s="24">
        <f t="shared" si="2"/>
        <v>1225632.4600000002</v>
      </c>
      <c r="F105" s="24">
        <f t="shared" si="3"/>
        <v>1809.46</v>
      </c>
      <c r="G105" s="25">
        <v>1809.45</v>
      </c>
      <c r="H105" s="37"/>
    </row>
    <row r="106" spans="1:8" ht="12.75" customHeight="1">
      <c r="A106" s="21">
        <v>4278</v>
      </c>
      <c r="B106" s="22" t="s">
        <v>278</v>
      </c>
      <c r="C106" s="24">
        <v>3283800.34</v>
      </c>
      <c r="D106" s="24">
        <v>117135.36</v>
      </c>
      <c r="E106" s="24">
        <f t="shared" si="2"/>
        <v>3400935.6999999997</v>
      </c>
      <c r="F106" s="24">
        <f t="shared" si="3"/>
        <v>5020.95</v>
      </c>
      <c r="G106" s="25">
        <v>5020.95</v>
      </c>
      <c r="H106" s="37"/>
    </row>
    <row r="107" spans="1:8" ht="12.75" customHeight="1">
      <c r="A107" s="21">
        <v>4279</v>
      </c>
      <c r="B107" s="22" t="s">
        <v>399</v>
      </c>
      <c r="C107" s="24">
        <v>7378379.91</v>
      </c>
      <c r="D107" s="24">
        <v>545974.01</v>
      </c>
      <c r="E107" s="24">
        <f t="shared" si="2"/>
        <v>7924353.92</v>
      </c>
      <c r="F107" s="24">
        <f t="shared" si="3"/>
        <v>11699.07</v>
      </c>
      <c r="G107" s="25">
        <v>11699.06</v>
      </c>
      <c r="H107" s="37"/>
    </row>
    <row r="108" spans="1:8" ht="12.75" customHeight="1">
      <c r="A108" s="21">
        <v>4280</v>
      </c>
      <c r="B108" s="22" t="s">
        <v>64</v>
      </c>
      <c r="C108" s="24">
        <v>10719103.36</v>
      </c>
      <c r="D108" s="24">
        <v>87824.55</v>
      </c>
      <c r="E108" s="24">
        <f t="shared" si="2"/>
        <v>10806927.91</v>
      </c>
      <c r="F108" s="24">
        <f t="shared" si="3"/>
        <v>15954.74</v>
      </c>
      <c r="G108" s="25">
        <v>15954.73</v>
      </c>
      <c r="H108" s="37"/>
    </row>
    <row r="109" spans="1:8" ht="12.75" customHeight="1">
      <c r="A109" s="21">
        <v>4281</v>
      </c>
      <c r="B109" s="22" t="s">
        <v>274</v>
      </c>
      <c r="C109" s="24">
        <v>6067279.78</v>
      </c>
      <c r="D109" s="24">
        <v>538764.32</v>
      </c>
      <c r="E109" s="24">
        <f t="shared" si="2"/>
        <v>6606044.100000001</v>
      </c>
      <c r="F109" s="24">
        <f t="shared" si="3"/>
        <v>9752.79</v>
      </c>
      <c r="G109" s="25">
        <v>9752.78</v>
      </c>
      <c r="H109" s="37"/>
    </row>
    <row r="110" spans="1:8" ht="12.75" customHeight="1">
      <c r="A110" s="21">
        <v>4282</v>
      </c>
      <c r="B110" s="22" t="s">
        <v>118</v>
      </c>
      <c r="C110" s="24">
        <v>14497540.27</v>
      </c>
      <c r="D110" s="24">
        <v>356995.43</v>
      </c>
      <c r="E110" s="24">
        <f t="shared" si="2"/>
        <v>14854535.7</v>
      </c>
      <c r="F110" s="24">
        <f t="shared" si="3"/>
        <v>21930.41</v>
      </c>
      <c r="G110" s="25">
        <v>21930.38</v>
      </c>
      <c r="H110" s="37"/>
    </row>
    <row r="111" spans="1:8" ht="12.75" customHeight="1">
      <c r="A111" s="21">
        <v>4283</v>
      </c>
      <c r="B111" s="22" t="s">
        <v>357</v>
      </c>
      <c r="C111" s="24">
        <v>7603062.73</v>
      </c>
      <c r="D111" s="24">
        <v>289675.15</v>
      </c>
      <c r="E111" s="24">
        <f t="shared" si="2"/>
        <v>7892737.880000001</v>
      </c>
      <c r="F111" s="24">
        <f t="shared" si="3"/>
        <v>11652.4</v>
      </c>
      <c r="G111" s="25">
        <v>11652.39</v>
      </c>
      <c r="H111" s="37"/>
    </row>
    <row r="112" spans="1:8" ht="12.75" customHeight="1">
      <c r="A112" s="21">
        <v>4284</v>
      </c>
      <c r="B112" s="22" t="s">
        <v>110</v>
      </c>
      <c r="C112" s="24">
        <v>869454.59</v>
      </c>
      <c r="D112" s="24">
        <v>248378.99</v>
      </c>
      <c r="E112" s="24">
        <f t="shared" si="2"/>
        <v>1117833.58</v>
      </c>
      <c r="F112" s="24">
        <f t="shared" si="3"/>
        <v>1650.31</v>
      </c>
      <c r="G112" s="25">
        <v>1650.31</v>
      </c>
      <c r="H112" s="37"/>
    </row>
    <row r="113" spans="1:8" ht="12.75" customHeight="1">
      <c r="A113" s="21">
        <v>4285</v>
      </c>
      <c r="B113" s="22" t="s">
        <v>228</v>
      </c>
      <c r="C113" s="24">
        <v>7821971.66</v>
      </c>
      <c r="D113" s="24">
        <v>1319769.7</v>
      </c>
      <c r="E113" s="24">
        <f t="shared" si="2"/>
        <v>9141741.36</v>
      </c>
      <c r="F113" s="24">
        <f t="shared" si="3"/>
        <v>13496.36</v>
      </c>
      <c r="G113" s="25">
        <v>13496.34</v>
      </c>
      <c r="H113" s="37"/>
    </row>
    <row r="114" spans="1:8" ht="12.75" customHeight="1">
      <c r="A114" s="21">
        <v>4286</v>
      </c>
      <c r="B114" s="22" t="s">
        <v>363</v>
      </c>
      <c r="C114" s="24">
        <v>7068810.76</v>
      </c>
      <c r="D114" s="24">
        <v>2833291.37</v>
      </c>
      <c r="E114" s="24">
        <f t="shared" si="2"/>
        <v>9902102.129999999</v>
      </c>
      <c r="F114" s="24">
        <f t="shared" si="3"/>
        <v>14618.91</v>
      </c>
      <c r="G114" s="25">
        <v>14618.9</v>
      </c>
      <c r="H114" s="37"/>
    </row>
    <row r="115" spans="1:8" ht="12.75" customHeight="1">
      <c r="A115" s="21">
        <v>4287</v>
      </c>
      <c r="B115" s="22" t="s">
        <v>467</v>
      </c>
      <c r="C115" s="24">
        <v>1120401.26</v>
      </c>
      <c r="D115" s="24">
        <v>1651512.27</v>
      </c>
      <c r="E115" s="24">
        <f t="shared" si="2"/>
        <v>2771913.5300000003</v>
      </c>
      <c r="F115" s="24">
        <f t="shared" si="3"/>
        <v>4092.3</v>
      </c>
      <c r="G115" s="25">
        <v>4092.29</v>
      </c>
      <c r="H115" s="37"/>
    </row>
    <row r="116" spans="1:8" ht="12.75" customHeight="1">
      <c r="A116" s="21">
        <v>4288</v>
      </c>
      <c r="B116" s="22" t="s">
        <v>473</v>
      </c>
      <c r="C116" s="24">
        <v>4507173.17</v>
      </c>
      <c r="D116" s="24">
        <v>449368.08</v>
      </c>
      <c r="E116" s="24">
        <f t="shared" si="2"/>
        <v>4956541.25</v>
      </c>
      <c r="F116" s="24">
        <f t="shared" si="3"/>
        <v>7317.56</v>
      </c>
      <c r="G116" s="25">
        <v>7317.55</v>
      </c>
      <c r="H116" s="37"/>
    </row>
    <row r="117" spans="1:8" ht="12.75" customHeight="1">
      <c r="A117" s="21">
        <v>4289</v>
      </c>
      <c r="B117" s="22" t="s">
        <v>56</v>
      </c>
      <c r="C117" s="24">
        <v>2502011.89</v>
      </c>
      <c r="D117" s="24">
        <v>717807.21</v>
      </c>
      <c r="E117" s="24">
        <f t="shared" si="2"/>
        <v>3219819.1</v>
      </c>
      <c r="F117" s="24">
        <f t="shared" si="3"/>
        <v>4753.56</v>
      </c>
      <c r="G117" s="25">
        <v>4753.56</v>
      </c>
      <c r="H117" s="37"/>
    </row>
    <row r="118" spans="1:8" ht="12.75" customHeight="1">
      <c r="A118" s="21">
        <v>4368</v>
      </c>
      <c r="B118" s="22" t="s">
        <v>268</v>
      </c>
      <c r="C118" s="24">
        <v>1282929.41</v>
      </c>
      <c r="D118" s="24">
        <v>852843.18</v>
      </c>
      <c r="E118" s="24">
        <f t="shared" si="2"/>
        <v>2135772.59</v>
      </c>
      <c r="F118" s="24">
        <f t="shared" si="3"/>
        <v>3153.14</v>
      </c>
      <c r="G118" s="25">
        <v>3153.13</v>
      </c>
      <c r="H118" s="37"/>
    </row>
    <row r="119" spans="1:8" ht="12.75" customHeight="1">
      <c r="A119" s="21">
        <v>4369</v>
      </c>
      <c r="B119" s="22" t="s">
        <v>353</v>
      </c>
      <c r="C119" s="24">
        <v>141033.33</v>
      </c>
      <c r="D119" s="24">
        <v>2606.76</v>
      </c>
      <c r="E119" s="24">
        <f t="shared" si="2"/>
        <v>143640.09</v>
      </c>
      <c r="F119" s="24">
        <f t="shared" si="3"/>
        <v>212.06</v>
      </c>
      <c r="G119" s="25">
        <v>212.06</v>
      </c>
      <c r="H119" s="37"/>
    </row>
    <row r="120" spans="1:8" ht="12.75" customHeight="1">
      <c r="A120" s="21">
        <v>4370</v>
      </c>
      <c r="B120" s="22" t="s">
        <v>156</v>
      </c>
      <c r="C120" s="24">
        <v>319846.01</v>
      </c>
      <c r="D120" s="24">
        <v>26395.05</v>
      </c>
      <c r="E120" s="24">
        <f t="shared" si="2"/>
        <v>346241.06</v>
      </c>
      <c r="F120" s="24">
        <f t="shared" si="3"/>
        <v>511.17</v>
      </c>
      <c r="G120" s="25">
        <v>511.17</v>
      </c>
      <c r="H120" s="37"/>
    </row>
    <row r="121" spans="1:8" ht="12.75" customHeight="1">
      <c r="A121" s="21">
        <v>4371</v>
      </c>
      <c r="B121" s="22" t="s">
        <v>234</v>
      </c>
      <c r="C121" s="24">
        <v>4600.59</v>
      </c>
      <c r="D121" s="24">
        <v>7485.94</v>
      </c>
      <c r="E121" s="24">
        <f t="shared" si="2"/>
        <v>12086.529999999999</v>
      </c>
      <c r="F121" s="24">
        <f t="shared" si="3"/>
        <v>17.84</v>
      </c>
      <c r="G121" s="25">
        <v>17.84</v>
      </c>
      <c r="H121" s="37"/>
    </row>
    <row r="122" spans="1:8" ht="12.75" customHeight="1">
      <c r="A122" s="21">
        <v>4373</v>
      </c>
      <c r="B122" s="22" t="s">
        <v>333</v>
      </c>
      <c r="C122" s="24">
        <v>11345.54</v>
      </c>
      <c r="D122" s="24">
        <v>1429.23</v>
      </c>
      <c r="E122" s="24">
        <f t="shared" si="2"/>
        <v>12774.77</v>
      </c>
      <c r="F122" s="24">
        <f t="shared" si="3"/>
        <v>18.86</v>
      </c>
      <c r="G122" s="25">
        <v>18.86</v>
      </c>
      <c r="H122" s="37"/>
    </row>
    <row r="123" spans="1:8" ht="12.75" customHeight="1">
      <c r="A123" s="21">
        <v>4374</v>
      </c>
      <c r="B123" s="22" t="s">
        <v>276</v>
      </c>
      <c r="C123" s="24">
        <v>467327.48</v>
      </c>
      <c r="D123" s="24">
        <v>30119.45</v>
      </c>
      <c r="E123" s="24">
        <f t="shared" si="2"/>
        <v>497446.93</v>
      </c>
      <c r="F123" s="24">
        <f t="shared" si="3"/>
        <v>734.4</v>
      </c>
      <c r="G123" s="25">
        <v>734.4</v>
      </c>
      <c r="H123" s="37"/>
    </row>
    <row r="124" spans="1:8" ht="12.75" customHeight="1">
      <c r="A124" s="21">
        <v>4376</v>
      </c>
      <c r="B124" s="22" t="s">
        <v>481</v>
      </c>
      <c r="C124" s="24">
        <v>210388.16</v>
      </c>
      <c r="D124" s="24">
        <v>12731.05</v>
      </c>
      <c r="E124" s="24">
        <f t="shared" si="2"/>
        <v>223119.21</v>
      </c>
      <c r="F124" s="24">
        <f t="shared" si="3"/>
        <v>329.4</v>
      </c>
      <c r="G124" s="25">
        <v>329.4</v>
      </c>
      <c r="H124" s="37"/>
    </row>
    <row r="125" spans="1:8" ht="12.75" customHeight="1">
      <c r="A125" s="21">
        <v>4377</v>
      </c>
      <c r="B125" s="22" t="s">
        <v>533</v>
      </c>
      <c r="C125" s="24">
        <v>0.47</v>
      </c>
      <c r="D125" s="24">
        <v>318.23</v>
      </c>
      <c r="E125" s="24">
        <f t="shared" si="2"/>
        <v>318.70000000000005</v>
      </c>
      <c r="F125" s="24">
        <f t="shared" si="3"/>
        <v>0.47</v>
      </c>
      <c r="G125" s="25">
        <v>0.47</v>
      </c>
      <c r="H125" s="37"/>
    </row>
    <row r="126" spans="1:8" ht="12.75" customHeight="1">
      <c r="A126" s="21">
        <v>4378</v>
      </c>
      <c r="B126" s="22" t="s">
        <v>112</v>
      </c>
      <c r="C126" s="24">
        <v>1917837.31</v>
      </c>
      <c r="D126" s="24">
        <v>225122.64</v>
      </c>
      <c r="E126" s="24">
        <f t="shared" si="2"/>
        <v>2142959.95</v>
      </c>
      <c r="F126" s="24">
        <f t="shared" si="3"/>
        <v>3163.75</v>
      </c>
      <c r="G126" s="25">
        <v>3163.74</v>
      </c>
      <c r="H126" s="37"/>
    </row>
    <row r="127" spans="1:8" ht="12.75" customHeight="1">
      <c r="A127" s="21">
        <v>4379</v>
      </c>
      <c r="B127" s="22" t="s">
        <v>307</v>
      </c>
      <c r="C127" s="24">
        <v>1019765.95</v>
      </c>
      <c r="D127" s="24">
        <v>127878.31</v>
      </c>
      <c r="E127" s="24">
        <f t="shared" si="2"/>
        <v>1147644.26</v>
      </c>
      <c r="F127" s="24">
        <f t="shared" si="3"/>
        <v>1694.32</v>
      </c>
      <c r="G127" s="25">
        <v>1694.32</v>
      </c>
      <c r="H127" s="37"/>
    </row>
    <row r="128" spans="1:8" ht="12.75" customHeight="1">
      <c r="A128" s="21">
        <v>4380</v>
      </c>
      <c r="B128" s="22" t="s">
        <v>491</v>
      </c>
      <c r="C128" s="24">
        <v>73219.49</v>
      </c>
      <c r="D128" s="24">
        <v>1160.45</v>
      </c>
      <c r="E128" s="24">
        <f t="shared" si="2"/>
        <v>74379.94</v>
      </c>
      <c r="F128" s="24">
        <f t="shared" si="3"/>
        <v>109.81</v>
      </c>
      <c r="G128" s="25">
        <v>109.81</v>
      </c>
      <c r="H128" s="37"/>
    </row>
    <row r="129" spans="1:8" ht="12.75" customHeight="1">
      <c r="A129" s="21">
        <v>4381</v>
      </c>
      <c r="B129" s="22" t="s">
        <v>158</v>
      </c>
      <c r="C129" s="24">
        <v>401979.64</v>
      </c>
      <c r="D129" s="24">
        <v>342987.13</v>
      </c>
      <c r="E129" s="24">
        <f t="shared" si="2"/>
        <v>744966.77</v>
      </c>
      <c r="F129" s="24">
        <f t="shared" si="3"/>
        <v>1099.83</v>
      </c>
      <c r="G129" s="25">
        <v>1099.83</v>
      </c>
      <c r="H129" s="37"/>
    </row>
    <row r="130" spans="1:8" ht="12.75" customHeight="1">
      <c r="A130" s="21">
        <v>4386</v>
      </c>
      <c r="B130" s="22" t="s">
        <v>387</v>
      </c>
      <c r="C130" s="24">
        <v>207415.09</v>
      </c>
      <c r="D130" s="24">
        <v>0</v>
      </c>
      <c r="E130" s="24">
        <f t="shared" si="2"/>
        <v>207415.09</v>
      </c>
      <c r="F130" s="24">
        <f t="shared" si="3"/>
        <v>306.22</v>
      </c>
      <c r="G130" s="25">
        <v>306.22</v>
      </c>
      <c r="H130" s="37"/>
    </row>
    <row r="131" spans="1:8" ht="12.75" customHeight="1">
      <c r="A131" s="21">
        <v>4387</v>
      </c>
      <c r="B131" s="22" t="s">
        <v>525</v>
      </c>
      <c r="C131" s="24">
        <v>1695636.65</v>
      </c>
      <c r="D131" s="24">
        <v>22476.7</v>
      </c>
      <c r="E131" s="24">
        <f aca="true" t="shared" si="4" ref="E131:E194">C131+D131</f>
        <v>1718113.3499999999</v>
      </c>
      <c r="F131" s="24">
        <f aca="true" t="shared" si="5" ref="F131:F194">ROUND(E131/$E$238*886200,2)</f>
        <v>2536.53</v>
      </c>
      <c r="G131" s="25">
        <v>2536.52</v>
      </c>
      <c r="H131" s="37"/>
    </row>
    <row r="132" spans="1:8" ht="12.75" customHeight="1">
      <c r="A132" s="21">
        <v>4388</v>
      </c>
      <c r="B132" s="22" t="s">
        <v>256</v>
      </c>
      <c r="C132" s="24">
        <v>37061.47</v>
      </c>
      <c r="D132" s="24">
        <v>4069.37</v>
      </c>
      <c r="E132" s="24">
        <f t="shared" si="4"/>
        <v>41130.840000000004</v>
      </c>
      <c r="F132" s="24">
        <f t="shared" si="5"/>
        <v>60.72</v>
      </c>
      <c r="G132" s="25">
        <v>60.72</v>
      </c>
      <c r="H132" s="37"/>
    </row>
    <row r="133" spans="1:8" ht="12.75" customHeight="1">
      <c r="A133" s="21">
        <v>4389</v>
      </c>
      <c r="B133" s="22" t="s">
        <v>244</v>
      </c>
      <c r="C133" s="24">
        <v>1631400.85</v>
      </c>
      <c r="D133" s="24">
        <v>15500.52</v>
      </c>
      <c r="E133" s="24">
        <f t="shared" si="4"/>
        <v>1646901.37</v>
      </c>
      <c r="F133" s="24">
        <f t="shared" si="5"/>
        <v>2431.39</v>
      </c>
      <c r="G133" s="25">
        <v>2431.39</v>
      </c>
      <c r="H133" s="37"/>
    </row>
    <row r="134" spans="1:8" ht="12.75" customHeight="1">
      <c r="A134" s="21">
        <v>4390</v>
      </c>
      <c r="B134" s="22" t="s">
        <v>377</v>
      </c>
      <c r="C134" s="24">
        <v>1226497.9</v>
      </c>
      <c r="D134" s="24">
        <v>0</v>
      </c>
      <c r="E134" s="24">
        <f t="shared" si="4"/>
        <v>1226497.9</v>
      </c>
      <c r="F134" s="24">
        <f t="shared" si="5"/>
        <v>1810.73</v>
      </c>
      <c r="G134" s="25">
        <v>1810.73</v>
      </c>
      <c r="H134" s="37"/>
    </row>
    <row r="135" spans="1:8" ht="12.75" customHeight="1">
      <c r="A135" s="21">
        <v>4391</v>
      </c>
      <c r="B135" s="22" t="s">
        <v>445</v>
      </c>
      <c r="C135" s="24">
        <v>1805595.52</v>
      </c>
      <c r="D135" s="24">
        <v>75470.87</v>
      </c>
      <c r="E135" s="24">
        <f t="shared" si="4"/>
        <v>1881066.3900000001</v>
      </c>
      <c r="F135" s="24">
        <f t="shared" si="5"/>
        <v>2777.1</v>
      </c>
      <c r="G135" s="25">
        <v>2777.1</v>
      </c>
      <c r="H135" s="37"/>
    </row>
    <row r="136" spans="1:8" ht="12.75" customHeight="1">
      <c r="A136" s="21">
        <v>4392</v>
      </c>
      <c r="B136" s="22" t="s">
        <v>238</v>
      </c>
      <c r="C136" s="24">
        <v>201235.73</v>
      </c>
      <c r="D136" s="24">
        <v>126343.91</v>
      </c>
      <c r="E136" s="24">
        <f t="shared" si="4"/>
        <v>327579.64</v>
      </c>
      <c r="F136" s="24">
        <f t="shared" si="5"/>
        <v>483.62</v>
      </c>
      <c r="G136" s="25">
        <v>483.62</v>
      </c>
      <c r="H136" s="37"/>
    </row>
    <row r="137" spans="1:8" ht="12.75" customHeight="1">
      <c r="A137" s="21">
        <v>4393</v>
      </c>
      <c r="B137" s="22" t="s">
        <v>439</v>
      </c>
      <c r="C137" s="24">
        <v>1161215.18</v>
      </c>
      <c r="D137" s="24">
        <v>183927.35</v>
      </c>
      <c r="E137" s="24">
        <f t="shared" si="4"/>
        <v>1345142.53</v>
      </c>
      <c r="F137" s="24">
        <f t="shared" si="5"/>
        <v>1985.89</v>
      </c>
      <c r="G137" s="25">
        <v>1985.89</v>
      </c>
      <c r="H137" s="37"/>
    </row>
    <row r="138" spans="1:8" ht="12.75" customHeight="1">
      <c r="A138" s="21">
        <v>4394</v>
      </c>
      <c r="B138" s="22" t="s">
        <v>511</v>
      </c>
      <c r="C138" s="24">
        <v>1858523.63</v>
      </c>
      <c r="D138" s="24">
        <v>0</v>
      </c>
      <c r="E138" s="24">
        <f t="shared" si="4"/>
        <v>1858523.63</v>
      </c>
      <c r="F138" s="24">
        <f t="shared" si="5"/>
        <v>2743.82</v>
      </c>
      <c r="G138" s="25">
        <v>2743.82</v>
      </c>
      <c r="H138" s="37"/>
    </row>
    <row r="139" spans="1:8" ht="12.75" customHeight="1">
      <c r="A139" s="21">
        <v>4395</v>
      </c>
      <c r="B139" s="22" t="s">
        <v>128</v>
      </c>
      <c r="C139" s="24">
        <v>304210.81</v>
      </c>
      <c r="D139" s="24">
        <v>0</v>
      </c>
      <c r="E139" s="24">
        <f t="shared" si="4"/>
        <v>304210.81</v>
      </c>
      <c r="F139" s="24">
        <f t="shared" si="5"/>
        <v>449.12</v>
      </c>
      <c r="G139" s="25">
        <v>449.12</v>
      </c>
      <c r="H139" s="37"/>
    </row>
    <row r="140" spans="1:8" ht="12.75" customHeight="1">
      <c r="A140" s="21">
        <v>4396</v>
      </c>
      <c r="B140" s="22" t="s">
        <v>258</v>
      </c>
      <c r="C140" s="24">
        <v>1957287.21</v>
      </c>
      <c r="D140" s="24">
        <v>0</v>
      </c>
      <c r="E140" s="24">
        <f t="shared" si="4"/>
        <v>1957287.21</v>
      </c>
      <c r="F140" s="24">
        <f t="shared" si="5"/>
        <v>2889.63</v>
      </c>
      <c r="G140" s="25">
        <v>2889.63</v>
      </c>
      <c r="H140" s="37"/>
    </row>
    <row r="141" spans="1:8" ht="12.75" customHeight="1">
      <c r="A141" s="21">
        <v>4397</v>
      </c>
      <c r="B141" s="22" t="s">
        <v>100</v>
      </c>
      <c r="C141" s="24">
        <v>810076.39</v>
      </c>
      <c r="D141" s="24">
        <v>371512.26</v>
      </c>
      <c r="E141" s="24">
        <f t="shared" si="4"/>
        <v>1181588.65</v>
      </c>
      <c r="F141" s="24">
        <f t="shared" si="5"/>
        <v>1744.43</v>
      </c>
      <c r="G141" s="25">
        <v>1744.43</v>
      </c>
      <c r="H141" s="37"/>
    </row>
    <row r="142" spans="1:8" ht="12.75" customHeight="1">
      <c r="A142" s="21">
        <v>4401</v>
      </c>
      <c r="B142" s="22" t="s">
        <v>367</v>
      </c>
      <c r="C142" s="24">
        <v>145310.17</v>
      </c>
      <c r="D142" s="24">
        <v>0</v>
      </c>
      <c r="E142" s="24">
        <f t="shared" si="4"/>
        <v>145310.17</v>
      </c>
      <c r="F142" s="24">
        <f t="shared" si="5"/>
        <v>214.53</v>
      </c>
      <c r="G142" s="25">
        <v>214.53</v>
      </c>
      <c r="H142" s="37"/>
    </row>
    <row r="143" spans="1:8" ht="12.75" customHeight="1">
      <c r="A143" s="21">
        <v>4403</v>
      </c>
      <c r="B143" s="22" t="s">
        <v>485</v>
      </c>
      <c r="C143" s="24">
        <v>32502151.81</v>
      </c>
      <c r="D143" s="24">
        <v>5489795.26</v>
      </c>
      <c r="E143" s="24">
        <f t="shared" si="4"/>
        <v>37991947.07</v>
      </c>
      <c r="F143" s="24">
        <f t="shared" si="5"/>
        <v>56089.19</v>
      </c>
      <c r="G143" s="25">
        <v>56089.13</v>
      </c>
      <c r="H143" s="37"/>
    </row>
    <row r="144" spans="1:8" ht="12.75" customHeight="1">
      <c r="A144" s="21">
        <v>4404</v>
      </c>
      <c r="B144" s="22" t="s">
        <v>286</v>
      </c>
      <c r="C144" s="24">
        <v>7521517.78</v>
      </c>
      <c r="D144" s="24">
        <v>1047345.12</v>
      </c>
      <c r="E144" s="24">
        <f t="shared" si="4"/>
        <v>8568862.9</v>
      </c>
      <c r="F144" s="24">
        <f t="shared" si="5"/>
        <v>12650.59</v>
      </c>
      <c r="G144" s="25">
        <v>12650.58</v>
      </c>
      <c r="H144" s="37"/>
    </row>
    <row r="145" spans="1:8" ht="12.75" customHeight="1">
      <c r="A145" s="21">
        <v>4405</v>
      </c>
      <c r="B145" s="22" t="s">
        <v>200</v>
      </c>
      <c r="C145" s="24">
        <v>3598379.28</v>
      </c>
      <c r="D145" s="24">
        <v>173472.15</v>
      </c>
      <c r="E145" s="24">
        <f t="shared" si="4"/>
        <v>3771851.4299999997</v>
      </c>
      <c r="F145" s="24">
        <f t="shared" si="5"/>
        <v>5568.55</v>
      </c>
      <c r="G145" s="25">
        <v>5568.54</v>
      </c>
      <c r="H145" s="37"/>
    </row>
    <row r="146" spans="1:8" ht="12.75" customHeight="1">
      <c r="A146" s="21">
        <v>4406</v>
      </c>
      <c r="B146" s="22" t="s">
        <v>70</v>
      </c>
      <c r="C146" s="24">
        <v>6510322.82</v>
      </c>
      <c r="D146" s="24">
        <v>1565725.97</v>
      </c>
      <c r="E146" s="24">
        <f t="shared" si="4"/>
        <v>8076048.79</v>
      </c>
      <c r="F146" s="24">
        <f t="shared" si="5"/>
        <v>11923.03</v>
      </c>
      <c r="G146" s="25">
        <v>11923.01</v>
      </c>
      <c r="H146" s="37"/>
    </row>
    <row r="147" spans="1:8" ht="12.75" customHeight="1">
      <c r="A147" s="21">
        <v>4407</v>
      </c>
      <c r="B147" s="22" t="s">
        <v>459</v>
      </c>
      <c r="C147" s="24">
        <v>12798986.94</v>
      </c>
      <c r="D147" s="24">
        <v>382777.74</v>
      </c>
      <c r="E147" s="24">
        <f t="shared" si="4"/>
        <v>13181764.68</v>
      </c>
      <c r="F147" s="24">
        <f t="shared" si="5"/>
        <v>19460.82</v>
      </c>
      <c r="G147" s="25">
        <v>19460.8</v>
      </c>
      <c r="H147" s="37"/>
    </row>
    <row r="148" spans="1:8" ht="12.75" customHeight="1">
      <c r="A148" s="21">
        <v>4408</v>
      </c>
      <c r="B148" s="22" t="s">
        <v>463</v>
      </c>
      <c r="C148" s="24">
        <v>530100.59</v>
      </c>
      <c r="D148" s="24">
        <v>310367.01</v>
      </c>
      <c r="E148" s="24">
        <f t="shared" si="4"/>
        <v>840467.6</v>
      </c>
      <c r="F148" s="24">
        <f t="shared" si="5"/>
        <v>1240.82</v>
      </c>
      <c r="G148" s="25">
        <v>1240.82</v>
      </c>
      <c r="H148" s="37"/>
    </row>
    <row r="149" spans="1:8" ht="12.75" customHeight="1">
      <c r="A149" s="21">
        <v>4409</v>
      </c>
      <c r="B149" s="22" t="s">
        <v>62</v>
      </c>
      <c r="C149" s="24">
        <v>397604.05</v>
      </c>
      <c r="D149" s="24">
        <v>22614.35</v>
      </c>
      <c r="E149" s="24">
        <f t="shared" si="4"/>
        <v>420218.39999999997</v>
      </c>
      <c r="F149" s="24">
        <f t="shared" si="5"/>
        <v>620.39</v>
      </c>
      <c r="G149" s="25">
        <v>620.39</v>
      </c>
      <c r="H149" s="37"/>
    </row>
    <row r="150" spans="1:8" ht="12.75" customHeight="1">
      <c r="A150" s="21">
        <v>4410</v>
      </c>
      <c r="B150" s="22" t="s">
        <v>124</v>
      </c>
      <c r="C150" s="24">
        <v>921739.73</v>
      </c>
      <c r="D150" s="24">
        <v>934702.98</v>
      </c>
      <c r="E150" s="24">
        <f t="shared" si="4"/>
        <v>1856442.71</v>
      </c>
      <c r="F150" s="24">
        <f t="shared" si="5"/>
        <v>2740.75</v>
      </c>
      <c r="G150" s="25">
        <v>2740.75</v>
      </c>
      <c r="H150" s="37"/>
    </row>
    <row r="151" spans="1:8" ht="12.75" customHeight="1">
      <c r="A151" s="21">
        <v>4411</v>
      </c>
      <c r="B151" s="22" t="s">
        <v>411</v>
      </c>
      <c r="C151" s="24">
        <v>2011002.7</v>
      </c>
      <c r="D151" s="24">
        <v>250364.22</v>
      </c>
      <c r="E151" s="24">
        <f t="shared" si="4"/>
        <v>2261366.92</v>
      </c>
      <c r="F151" s="24">
        <f t="shared" si="5"/>
        <v>3338.56</v>
      </c>
      <c r="G151" s="25">
        <v>3338.55</v>
      </c>
      <c r="H151" s="37"/>
    </row>
    <row r="152" spans="1:8" ht="12.75" customHeight="1">
      <c r="A152" s="21">
        <v>4412</v>
      </c>
      <c r="B152" s="22" t="s">
        <v>250</v>
      </c>
      <c r="C152" s="24">
        <v>913673.16</v>
      </c>
      <c r="D152" s="24">
        <v>0</v>
      </c>
      <c r="E152" s="24">
        <f t="shared" si="4"/>
        <v>913673.16</v>
      </c>
      <c r="F152" s="24">
        <f t="shared" si="5"/>
        <v>1348.9</v>
      </c>
      <c r="G152" s="25">
        <v>1348.89</v>
      </c>
      <c r="H152" s="37"/>
    </row>
    <row r="153" spans="1:8" ht="12.75" customHeight="1">
      <c r="A153" s="21">
        <v>4413</v>
      </c>
      <c r="B153" s="22" t="s">
        <v>489</v>
      </c>
      <c r="C153" s="24">
        <v>6074142.97</v>
      </c>
      <c r="D153" s="24">
        <v>671828.01</v>
      </c>
      <c r="E153" s="24">
        <f t="shared" si="4"/>
        <v>6745970.9799999995</v>
      </c>
      <c r="F153" s="24">
        <f t="shared" si="5"/>
        <v>9959.37</v>
      </c>
      <c r="G153" s="25">
        <v>9959.36</v>
      </c>
      <c r="H153" s="37"/>
    </row>
    <row r="154" spans="1:8" ht="12.75" customHeight="1">
      <c r="A154" s="21">
        <v>4414</v>
      </c>
      <c r="B154" s="22" t="s">
        <v>417</v>
      </c>
      <c r="C154" s="24">
        <v>24608.6</v>
      </c>
      <c r="D154" s="24">
        <v>0</v>
      </c>
      <c r="E154" s="24">
        <f t="shared" si="4"/>
        <v>24608.6</v>
      </c>
      <c r="F154" s="24">
        <f t="shared" si="5"/>
        <v>36.33</v>
      </c>
      <c r="G154" s="25">
        <v>36.33</v>
      </c>
      <c r="H154" s="37"/>
    </row>
    <row r="155" spans="1:8" ht="12.75" customHeight="1">
      <c r="A155" s="21">
        <v>4415</v>
      </c>
      <c r="B155" s="22" t="s">
        <v>194</v>
      </c>
      <c r="C155" s="24">
        <v>0.3</v>
      </c>
      <c r="D155" s="24">
        <v>202.45</v>
      </c>
      <c r="E155" s="24">
        <f t="shared" si="4"/>
        <v>202.75</v>
      </c>
      <c r="F155" s="24">
        <f t="shared" si="5"/>
        <v>0.3</v>
      </c>
      <c r="G155" s="25">
        <v>0.3</v>
      </c>
      <c r="H155" s="37"/>
    </row>
    <row r="156" spans="1:8" ht="12.75" customHeight="1">
      <c r="A156" s="21">
        <v>4416</v>
      </c>
      <c r="B156" s="22" t="s">
        <v>164</v>
      </c>
      <c r="C156" s="24">
        <v>333.48</v>
      </c>
      <c r="D156" s="24">
        <v>225551.33</v>
      </c>
      <c r="E156" s="24">
        <f t="shared" si="4"/>
        <v>225884.81</v>
      </c>
      <c r="F156" s="24">
        <f t="shared" si="5"/>
        <v>333.48</v>
      </c>
      <c r="G156" s="25">
        <v>333.48</v>
      </c>
      <c r="H156" s="37"/>
    </row>
    <row r="157" spans="1:8" ht="12.75" customHeight="1">
      <c r="A157" s="21">
        <v>4417</v>
      </c>
      <c r="B157" s="22" t="s">
        <v>395</v>
      </c>
      <c r="C157" s="24">
        <v>36436.89</v>
      </c>
      <c r="D157" s="24">
        <v>813.67</v>
      </c>
      <c r="E157" s="24">
        <f t="shared" si="4"/>
        <v>37250.56</v>
      </c>
      <c r="F157" s="24">
        <f t="shared" si="5"/>
        <v>54.99</v>
      </c>
      <c r="G157" s="25">
        <v>54.99</v>
      </c>
      <c r="H157" s="37"/>
    </row>
    <row r="158" spans="1:8" ht="12.75" customHeight="1">
      <c r="A158" s="21">
        <v>4418</v>
      </c>
      <c r="B158" s="22" t="s">
        <v>68</v>
      </c>
      <c r="C158" s="24">
        <v>1029896.68</v>
      </c>
      <c r="D158" s="24">
        <v>58540.29</v>
      </c>
      <c r="E158" s="24">
        <f t="shared" si="4"/>
        <v>1088436.97</v>
      </c>
      <c r="F158" s="24">
        <f t="shared" si="5"/>
        <v>1606.91</v>
      </c>
      <c r="G158" s="25">
        <v>1606.91</v>
      </c>
      <c r="H158" s="37"/>
    </row>
    <row r="159" spans="1:8" ht="12.75" customHeight="1">
      <c r="A159" s="21">
        <v>4435</v>
      </c>
      <c r="B159" s="22" t="s">
        <v>292</v>
      </c>
      <c r="C159" s="24">
        <v>279280.61</v>
      </c>
      <c r="D159" s="24">
        <v>37344.45</v>
      </c>
      <c r="E159" s="24">
        <f t="shared" si="4"/>
        <v>316625.06</v>
      </c>
      <c r="F159" s="24">
        <f t="shared" si="5"/>
        <v>467.45</v>
      </c>
      <c r="G159" s="25">
        <v>467.45</v>
      </c>
      <c r="H159" s="37"/>
    </row>
    <row r="160" spans="1:8" ht="12.75" customHeight="1">
      <c r="A160" s="21">
        <v>4437</v>
      </c>
      <c r="B160" s="22" t="s">
        <v>198</v>
      </c>
      <c r="C160" s="24">
        <v>4724659.52</v>
      </c>
      <c r="D160" s="24">
        <v>444093.5</v>
      </c>
      <c r="E160" s="24">
        <f t="shared" si="4"/>
        <v>5168753.02</v>
      </c>
      <c r="F160" s="24">
        <f t="shared" si="5"/>
        <v>7630.86</v>
      </c>
      <c r="G160" s="25">
        <v>7630.85</v>
      </c>
      <c r="H160" s="37"/>
    </row>
    <row r="161" spans="1:8" ht="12.75" customHeight="1">
      <c r="A161" s="21">
        <v>4438</v>
      </c>
      <c r="B161" s="22" t="s">
        <v>389</v>
      </c>
      <c r="C161" s="24">
        <v>299699.72</v>
      </c>
      <c r="D161" s="24">
        <v>24062.01</v>
      </c>
      <c r="E161" s="24">
        <f t="shared" si="4"/>
        <v>323761.73</v>
      </c>
      <c r="F161" s="24">
        <f t="shared" si="5"/>
        <v>477.98</v>
      </c>
      <c r="G161" s="25">
        <v>477.98</v>
      </c>
      <c r="H161" s="37"/>
    </row>
    <row r="162" spans="1:8" ht="12.75" customHeight="1">
      <c r="A162" s="21">
        <v>4439</v>
      </c>
      <c r="B162" s="22" t="s">
        <v>284</v>
      </c>
      <c r="C162" s="24">
        <v>975580.97</v>
      </c>
      <c r="D162" s="24">
        <v>33886.89</v>
      </c>
      <c r="E162" s="24">
        <f t="shared" si="4"/>
        <v>1009467.86</v>
      </c>
      <c r="F162" s="24">
        <f t="shared" si="5"/>
        <v>1490.32</v>
      </c>
      <c r="G162" s="25">
        <v>1490.32</v>
      </c>
      <c r="H162" s="37"/>
    </row>
    <row r="163" spans="1:8" ht="12.75" customHeight="1">
      <c r="A163" s="21">
        <v>4440</v>
      </c>
      <c r="B163" s="22" t="s">
        <v>461</v>
      </c>
      <c r="C163" s="24">
        <v>390817.82</v>
      </c>
      <c r="D163" s="24">
        <v>44505.32</v>
      </c>
      <c r="E163" s="24">
        <f t="shared" si="4"/>
        <v>435323.14</v>
      </c>
      <c r="F163" s="24">
        <f t="shared" si="5"/>
        <v>642.69</v>
      </c>
      <c r="G163" s="25">
        <v>642.69</v>
      </c>
      <c r="H163" s="37"/>
    </row>
    <row r="164" spans="1:8" ht="12.75" customHeight="1">
      <c r="A164" s="21">
        <v>4441</v>
      </c>
      <c r="B164" s="22" t="s">
        <v>290</v>
      </c>
      <c r="C164" s="24">
        <v>3773592.43</v>
      </c>
      <c r="D164" s="24">
        <v>957774.47</v>
      </c>
      <c r="E164" s="24">
        <f t="shared" si="4"/>
        <v>4731366.9</v>
      </c>
      <c r="F164" s="24">
        <f t="shared" si="5"/>
        <v>6985.13</v>
      </c>
      <c r="G164" s="25">
        <v>6985.12</v>
      </c>
      <c r="H164" s="37"/>
    </row>
    <row r="165" spans="1:8" ht="12.75" customHeight="1">
      <c r="A165" s="21">
        <v>4442</v>
      </c>
      <c r="B165" s="22" t="s">
        <v>166</v>
      </c>
      <c r="C165" s="24">
        <v>2979376.11</v>
      </c>
      <c r="D165" s="24">
        <v>275370.63</v>
      </c>
      <c r="E165" s="24">
        <f t="shared" si="4"/>
        <v>3254746.7399999998</v>
      </c>
      <c r="F165" s="24">
        <f t="shared" si="5"/>
        <v>4805.13</v>
      </c>
      <c r="G165" s="25">
        <v>4805.12</v>
      </c>
      <c r="H165" s="37"/>
    </row>
    <row r="166" spans="1:8" ht="12.75" customHeight="1">
      <c r="A166" s="21">
        <v>4443</v>
      </c>
      <c r="B166" s="22" t="s">
        <v>76</v>
      </c>
      <c r="C166" s="24">
        <v>2653599.54</v>
      </c>
      <c r="D166" s="24">
        <v>682685.57</v>
      </c>
      <c r="E166" s="24">
        <f t="shared" si="4"/>
        <v>3336285.11</v>
      </c>
      <c r="F166" s="24">
        <f t="shared" si="5"/>
        <v>4925.5</v>
      </c>
      <c r="G166" s="25">
        <v>4925.5</v>
      </c>
      <c r="H166" s="37"/>
    </row>
    <row r="167" spans="1:8" ht="12.75" customHeight="1">
      <c r="A167" s="21">
        <v>4444</v>
      </c>
      <c r="B167" s="22" t="s">
        <v>329</v>
      </c>
      <c r="C167" s="24">
        <v>69362.26</v>
      </c>
      <c r="D167" s="24">
        <v>246906.75</v>
      </c>
      <c r="E167" s="24">
        <f t="shared" si="4"/>
        <v>316269.01</v>
      </c>
      <c r="F167" s="24">
        <f t="shared" si="5"/>
        <v>466.92</v>
      </c>
      <c r="G167" s="25">
        <v>466.92</v>
      </c>
      <c r="H167" s="37"/>
    </row>
    <row r="168" spans="1:8" ht="12.75" customHeight="1">
      <c r="A168" s="21">
        <v>4445</v>
      </c>
      <c r="B168" s="22" t="s">
        <v>254</v>
      </c>
      <c r="C168" s="24">
        <v>2840401.19</v>
      </c>
      <c r="D168" s="24">
        <v>215952</v>
      </c>
      <c r="E168" s="24">
        <f t="shared" si="4"/>
        <v>3056353.19</v>
      </c>
      <c r="F168" s="24">
        <f t="shared" si="5"/>
        <v>4512.23</v>
      </c>
      <c r="G168" s="25">
        <v>4512.22</v>
      </c>
      <c r="H168" s="37"/>
    </row>
    <row r="169" spans="1:8" ht="12.75" customHeight="1">
      <c r="A169" s="21">
        <v>4446</v>
      </c>
      <c r="B169" s="22" t="s">
        <v>120</v>
      </c>
      <c r="C169" s="24">
        <v>5381646.87</v>
      </c>
      <c r="D169" s="24">
        <v>247466.16</v>
      </c>
      <c r="E169" s="24">
        <f t="shared" si="4"/>
        <v>5629113.03</v>
      </c>
      <c r="F169" s="24">
        <f t="shared" si="5"/>
        <v>8310.51</v>
      </c>
      <c r="G169" s="25">
        <v>8310.5</v>
      </c>
      <c r="H169" s="37"/>
    </row>
    <row r="170" spans="1:8" ht="12.75" customHeight="1">
      <c r="A170" s="21">
        <v>4447</v>
      </c>
      <c r="B170" s="22" t="s">
        <v>393</v>
      </c>
      <c r="C170" s="24">
        <v>122317.06</v>
      </c>
      <c r="D170" s="24">
        <v>37218.36</v>
      </c>
      <c r="E170" s="24">
        <f t="shared" si="4"/>
        <v>159535.41999999998</v>
      </c>
      <c r="F170" s="24">
        <f t="shared" si="5"/>
        <v>235.53</v>
      </c>
      <c r="G170" s="25">
        <v>235.53</v>
      </c>
      <c r="H170" s="37"/>
    </row>
    <row r="171" spans="1:8" ht="12.75" customHeight="1">
      <c r="A171" s="21">
        <v>4448</v>
      </c>
      <c r="B171" s="22" t="s">
        <v>192</v>
      </c>
      <c r="C171" s="24">
        <v>845765.58</v>
      </c>
      <c r="D171" s="24">
        <v>20618.95</v>
      </c>
      <c r="E171" s="24">
        <f t="shared" si="4"/>
        <v>866384.5299999999</v>
      </c>
      <c r="F171" s="24">
        <f t="shared" si="5"/>
        <v>1279.08</v>
      </c>
      <c r="G171" s="25">
        <v>1279.08</v>
      </c>
      <c r="H171" s="37"/>
    </row>
    <row r="172" spans="1:8" ht="12.75" customHeight="1">
      <c r="A172" s="21">
        <v>4449</v>
      </c>
      <c r="B172" s="22" t="s">
        <v>405</v>
      </c>
      <c r="C172" s="24">
        <v>452839.94</v>
      </c>
      <c r="D172" s="24">
        <v>0</v>
      </c>
      <c r="E172" s="24">
        <f t="shared" si="4"/>
        <v>452839.94</v>
      </c>
      <c r="F172" s="24">
        <f t="shared" si="5"/>
        <v>668.55</v>
      </c>
      <c r="G172" s="25">
        <v>668.55</v>
      </c>
      <c r="H172" s="37"/>
    </row>
    <row r="173" spans="1:8" ht="12.75" customHeight="1">
      <c r="A173" s="21">
        <v>4450</v>
      </c>
      <c r="B173" s="22" t="s">
        <v>475</v>
      </c>
      <c r="C173" s="24">
        <v>945474.11</v>
      </c>
      <c r="D173" s="24">
        <v>61625.74</v>
      </c>
      <c r="E173" s="24">
        <f t="shared" si="4"/>
        <v>1007099.85</v>
      </c>
      <c r="F173" s="24">
        <f t="shared" si="5"/>
        <v>1486.83</v>
      </c>
      <c r="G173" s="25">
        <v>1486.82</v>
      </c>
      <c r="H173" s="37"/>
    </row>
    <row r="174" spans="1:8" ht="12.75" customHeight="1">
      <c r="A174" s="21">
        <v>4451</v>
      </c>
      <c r="B174" s="22" t="s">
        <v>457</v>
      </c>
      <c r="C174" s="24">
        <v>500769.61</v>
      </c>
      <c r="D174" s="24">
        <v>19373.73</v>
      </c>
      <c r="E174" s="24">
        <f t="shared" si="4"/>
        <v>520143.33999999997</v>
      </c>
      <c r="F174" s="24">
        <f t="shared" si="5"/>
        <v>767.91</v>
      </c>
      <c r="G174" s="25">
        <v>767.91</v>
      </c>
      <c r="H174" s="37"/>
    </row>
    <row r="175" spans="1:8" ht="12.75" customHeight="1">
      <c r="A175" s="21">
        <v>4452</v>
      </c>
      <c r="B175" s="22" t="s">
        <v>365</v>
      </c>
      <c r="C175" s="24">
        <v>113829.42</v>
      </c>
      <c r="D175" s="24">
        <v>2830.23</v>
      </c>
      <c r="E175" s="24">
        <f t="shared" si="4"/>
        <v>116659.65</v>
      </c>
      <c r="F175" s="24">
        <f t="shared" si="5"/>
        <v>172.23</v>
      </c>
      <c r="G175" s="25">
        <v>172.23</v>
      </c>
      <c r="H175" s="37"/>
    </row>
    <row r="176" spans="1:8" ht="12.75" customHeight="1">
      <c r="A176" s="21">
        <v>4453</v>
      </c>
      <c r="B176" s="22" t="s">
        <v>122</v>
      </c>
      <c r="C176" s="24">
        <v>1993709.7</v>
      </c>
      <c r="D176" s="24">
        <v>182854.63</v>
      </c>
      <c r="E176" s="24">
        <f t="shared" si="4"/>
        <v>2176564.33</v>
      </c>
      <c r="F176" s="24">
        <f t="shared" si="5"/>
        <v>3213.36</v>
      </c>
      <c r="G176" s="25">
        <v>3213.35</v>
      </c>
      <c r="H176" s="37"/>
    </row>
    <row r="177" spans="1:8" ht="12.75" customHeight="1">
      <c r="A177" s="21">
        <v>4454</v>
      </c>
      <c r="B177" s="22" t="s">
        <v>429</v>
      </c>
      <c r="C177" s="24">
        <v>295106.64</v>
      </c>
      <c r="D177" s="24">
        <v>41191.35</v>
      </c>
      <c r="E177" s="24">
        <f t="shared" si="4"/>
        <v>336297.99</v>
      </c>
      <c r="F177" s="24">
        <f t="shared" si="5"/>
        <v>496.49</v>
      </c>
      <c r="G177" s="25">
        <v>496.49</v>
      </c>
      <c r="H177" s="37"/>
    </row>
    <row r="178" spans="1:8" ht="12.75" customHeight="1">
      <c r="A178" s="21">
        <v>4457</v>
      </c>
      <c r="B178" s="22" t="s">
        <v>323</v>
      </c>
      <c r="C178" s="24">
        <v>4240360.62</v>
      </c>
      <c r="D178" s="24">
        <v>101253.41</v>
      </c>
      <c r="E178" s="24">
        <f t="shared" si="4"/>
        <v>4341614.03</v>
      </c>
      <c r="F178" s="24">
        <f t="shared" si="5"/>
        <v>6409.72</v>
      </c>
      <c r="G178" s="25">
        <v>6409.71</v>
      </c>
      <c r="H178" s="37"/>
    </row>
    <row r="179" spans="1:8" ht="12.75" customHeight="1">
      <c r="A179" s="21">
        <v>4458</v>
      </c>
      <c r="B179" s="22" t="s">
        <v>427</v>
      </c>
      <c r="C179" s="24">
        <v>2419937.66</v>
      </c>
      <c r="D179" s="24">
        <v>253847.82</v>
      </c>
      <c r="E179" s="24">
        <f t="shared" si="4"/>
        <v>2673785.48</v>
      </c>
      <c r="F179" s="24">
        <f t="shared" si="5"/>
        <v>3947.43</v>
      </c>
      <c r="G179" s="25">
        <v>3947.42</v>
      </c>
      <c r="H179" s="37"/>
    </row>
    <row r="180" spans="1:8" ht="12.75" customHeight="1">
      <c r="A180" s="21">
        <v>4459</v>
      </c>
      <c r="B180" s="22" t="s">
        <v>425</v>
      </c>
      <c r="C180" s="24">
        <v>262664.49</v>
      </c>
      <c r="D180" s="24">
        <v>28334.61</v>
      </c>
      <c r="E180" s="24">
        <f t="shared" si="4"/>
        <v>290999.1</v>
      </c>
      <c r="F180" s="24">
        <f t="shared" si="5"/>
        <v>429.61</v>
      </c>
      <c r="G180" s="25">
        <v>429.61</v>
      </c>
      <c r="H180" s="37"/>
    </row>
    <row r="181" spans="1:8" ht="12.75" customHeight="1">
      <c r="A181" s="21">
        <v>4460</v>
      </c>
      <c r="B181" s="22" t="s">
        <v>347</v>
      </c>
      <c r="C181" s="24">
        <v>56794.74</v>
      </c>
      <c r="D181" s="24">
        <v>15981.06</v>
      </c>
      <c r="E181" s="24">
        <f t="shared" si="4"/>
        <v>72775.8</v>
      </c>
      <c r="F181" s="24">
        <f t="shared" si="5"/>
        <v>107.44</v>
      </c>
      <c r="G181" s="25">
        <v>107.44</v>
      </c>
      <c r="H181" s="37"/>
    </row>
    <row r="182" spans="1:8" ht="12.75" customHeight="1">
      <c r="A182" s="21">
        <v>4461</v>
      </c>
      <c r="B182" s="22" t="s">
        <v>451</v>
      </c>
      <c r="C182" s="24">
        <v>112339.05</v>
      </c>
      <c r="D182" s="24">
        <v>38272.53</v>
      </c>
      <c r="E182" s="24">
        <f t="shared" si="4"/>
        <v>150611.58000000002</v>
      </c>
      <c r="F182" s="24">
        <f t="shared" si="5"/>
        <v>222.35</v>
      </c>
      <c r="G182" s="25">
        <v>222.35</v>
      </c>
      <c r="H182" s="37"/>
    </row>
    <row r="183" spans="1:8" ht="12.75" customHeight="1">
      <c r="A183" s="21">
        <v>4462</v>
      </c>
      <c r="B183" s="22" t="s">
        <v>349</v>
      </c>
      <c r="C183" s="24">
        <v>45667.96</v>
      </c>
      <c r="D183" s="24">
        <v>32111.38</v>
      </c>
      <c r="E183" s="24">
        <f t="shared" si="4"/>
        <v>77779.34</v>
      </c>
      <c r="F183" s="24">
        <f t="shared" si="5"/>
        <v>114.83</v>
      </c>
      <c r="G183" s="25">
        <v>114.83</v>
      </c>
      <c r="H183" s="37"/>
    </row>
    <row r="184" spans="1:8" ht="12.75" customHeight="1">
      <c r="A184" s="21">
        <v>4466</v>
      </c>
      <c r="B184" s="22" t="s">
        <v>381</v>
      </c>
      <c r="C184" s="24">
        <v>597609.61</v>
      </c>
      <c r="D184" s="24">
        <v>908863.57</v>
      </c>
      <c r="E184" s="24">
        <f t="shared" si="4"/>
        <v>1506473.18</v>
      </c>
      <c r="F184" s="24">
        <f t="shared" si="5"/>
        <v>2224.07</v>
      </c>
      <c r="G184" s="25">
        <v>2224.07</v>
      </c>
      <c r="H184" s="37"/>
    </row>
    <row r="185" spans="1:8" ht="12.75" customHeight="1">
      <c r="A185" s="21">
        <v>4467</v>
      </c>
      <c r="B185" s="22" t="s">
        <v>433</v>
      </c>
      <c r="C185" s="24">
        <v>-1011.5</v>
      </c>
      <c r="D185" s="24">
        <v>272882.14</v>
      </c>
      <c r="E185" s="24">
        <f t="shared" si="4"/>
        <v>271870.64</v>
      </c>
      <c r="F185" s="24">
        <f t="shared" si="5"/>
        <v>401.37</v>
      </c>
      <c r="G185" s="25">
        <v>401.37</v>
      </c>
      <c r="H185" s="37"/>
    </row>
    <row r="186" spans="1:8" ht="12.75" customHeight="1">
      <c r="A186" s="21">
        <v>4468</v>
      </c>
      <c r="B186" s="22" t="s">
        <v>86</v>
      </c>
      <c r="C186" s="24">
        <v>64.73</v>
      </c>
      <c r="D186" s="24">
        <v>499.15</v>
      </c>
      <c r="E186" s="24">
        <f t="shared" si="4"/>
        <v>563.88</v>
      </c>
      <c r="F186" s="24">
        <f t="shared" si="5"/>
        <v>0.83</v>
      </c>
      <c r="G186" s="25">
        <v>0.83</v>
      </c>
      <c r="H186" s="37"/>
    </row>
    <row r="187" spans="1:8" ht="12.75" customHeight="1">
      <c r="A187" s="21">
        <v>4469</v>
      </c>
      <c r="B187" s="22" t="s">
        <v>246</v>
      </c>
      <c r="C187" s="24">
        <v>3176594.01</v>
      </c>
      <c r="D187" s="24">
        <v>479562.26</v>
      </c>
      <c r="E187" s="24">
        <f t="shared" si="4"/>
        <v>3656156.2699999996</v>
      </c>
      <c r="F187" s="24">
        <f t="shared" si="5"/>
        <v>5397.74</v>
      </c>
      <c r="G187" s="25">
        <v>5397.74</v>
      </c>
      <c r="H187" s="37"/>
    </row>
    <row r="188" spans="1:8" ht="12.75" customHeight="1">
      <c r="A188" s="21">
        <v>4470</v>
      </c>
      <c r="B188" s="22" t="s">
        <v>114</v>
      </c>
      <c r="C188" s="24">
        <v>903199.02</v>
      </c>
      <c r="D188" s="24">
        <v>88817.65</v>
      </c>
      <c r="E188" s="24">
        <f t="shared" si="4"/>
        <v>992016.67</v>
      </c>
      <c r="F188" s="24">
        <f t="shared" si="5"/>
        <v>1464.56</v>
      </c>
      <c r="G188" s="25">
        <v>1464.56</v>
      </c>
      <c r="H188" s="37"/>
    </row>
    <row r="189" spans="1:8" ht="12.75" customHeight="1">
      <c r="A189" s="21">
        <v>4471</v>
      </c>
      <c r="B189" s="22" t="s">
        <v>82</v>
      </c>
      <c r="C189" s="24">
        <v>113212.18</v>
      </c>
      <c r="D189" s="24">
        <v>9491.08</v>
      </c>
      <c r="E189" s="24">
        <f t="shared" si="4"/>
        <v>122703.26</v>
      </c>
      <c r="F189" s="24">
        <f t="shared" si="5"/>
        <v>181.15</v>
      </c>
      <c r="G189" s="25">
        <v>181.15</v>
      </c>
      <c r="H189" s="37"/>
    </row>
    <row r="190" spans="1:8" ht="12.75" customHeight="1">
      <c r="A190" s="21">
        <v>4472</v>
      </c>
      <c r="B190" s="22" t="s">
        <v>435</v>
      </c>
      <c r="C190" s="24">
        <v>1990.74</v>
      </c>
      <c r="D190" s="24">
        <v>8193.35</v>
      </c>
      <c r="E190" s="24">
        <f t="shared" si="4"/>
        <v>10184.09</v>
      </c>
      <c r="F190" s="24">
        <f t="shared" si="5"/>
        <v>15.04</v>
      </c>
      <c r="G190" s="25">
        <v>15.04</v>
      </c>
      <c r="H190" s="37"/>
    </row>
    <row r="191" spans="1:8" ht="12.75" customHeight="1">
      <c r="A191" s="21">
        <v>4473</v>
      </c>
      <c r="B191" s="22" t="s">
        <v>294</v>
      </c>
      <c r="C191" s="24">
        <v>381348.01</v>
      </c>
      <c r="D191" s="24">
        <v>36446.76</v>
      </c>
      <c r="E191" s="24">
        <f t="shared" si="4"/>
        <v>417794.77</v>
      </c>
      <c r="F191" s="24">
        <f t="shared" si="5"/>
        <v>616.81</v>
      </c>
      <c r="G191" s="25">
        <v>616.81</v>
      </c>
      <c r="H191" s="37"/>
    </row>
    <row r="192" spans="1:8" ht="12.75" customHeight="1">
      <c r="A192" s="21">
        <v>4474</v>
      </c>
      <c r="B192" s="22" t="s">
        <v>138</v>
      </c>
      <c r="C192" s="24">
        <v>1401622.72</v>
      </c>
      <c r="D192" s="24">
        <v>222408.93</v>
      </c>
      <c r="E192" s="24">
        <f t="shared" si="4"/>
        <v>1624031.65</v>
      </c>
      <c r="F192" s="24">
        <f t="shared" si="5"/>
        <v>2397.63</v>
      </c>
      <c r="G192" s="25">
        <v>2397.63</v>
      </c>
      <c r="H192" s="37"/>
    </row>
    <row r="193" spans="1:8" ht="12.75" customHeight="1">
      <c r="A193" s="21">
        <v>4475</v>
      </c>
      <c r="B193" s="22" t="s">
        <v>519</v>
      </c>
      <c r="C193" s="24">
        <v>4.83</v>
      </c>
      <c r="D193" s="24">
        <v>3268.35</v>
      </c>
      <c r="E193" s="24">
        <f t="shared" si="4"/>
        <v>3273.18</v>
      </c>
      <c r="F193" s="24">
        <f t="shared" si="5"/>
        <v>4.83</v>
      </c>
      <c r="G193" s="25">
        <v>4.83</v>
      </c>
      <c r="H193" s="37"/>
    </row>
    <row r="194" spans="1:8" ht="12.75" customHeight="1">
      <c r="A194" s="21">
        <v>4476</v>
      </c>
      <c r="B194" s="22" t="s">
        <v>499</v>
      </c>
      <c r="C194" s="24">
        <v>11419.39</v>
      </c>
      <c r="D194" s="24">
        <v>0</v>
      </c>
      <c r="E194" s="24">
        <f t="shared" si="4"/>
        <v>11419.39</v>
      </c>
      <c r="F194" s="24">
        <f t="shared" si="5"/>
        <v>16.86</v>
      </c>
      <c r="G194" s="25">
        <v>16.86</v>
      </c>
      <c r="H194" s="37"/>
    </row>
    <row r="195" spans="1:8" ht="12.75" customHeight="1">
      <c r="A195" s="21">
        <v>4478</v>
      </c>
      <c r="B195" s="22" t="s">
        <v>443</v>
      </c>
      <c r="C195" s="24">
        <v>21344.45</v>
      </c>
      <c r="D195" s="24">
        <v>7063.18</v>
      </c>
      <c r="E195" s="24">
        <f aca="true" t="shared" si="6" ref="E195:E237">C195+D195</f>
        <v>28407.63</v>
      </c>
      <c r="F195" s="24">
        <f aca="true" t="shared" si="7" ref="F195:F237">ROUND(E195/$E$238*886200,2)</f>
        <v>41.94</v>
      </c>
      <c r="G195" s="25">
        <v>41.94</v>
      </c>
      <c r="H195" s="37"/>
    </row>
    <row r="196" spans="1:8" ht="12.75" customHeight="1">
      <c r="A196" s="21">
        <v>4479</v>
      </c>
      <c r="B196" s="22" t="s">
        <v>162</v>
      </c>
      <c r="C196" s="24">
        <v>88429.39</v>
      </c>
      <c r="D196" s="24">
        <v>25365.24</v>
      </c>
      <c r="E196" s="24">
        <f t="shared" si="6"/>
        <v>113794.63</v>
      </c>
      <c r="F196" s="24">
        <f t="shared" si="7"/>
        <v>168</v>
      </c>
      <c r="G196" s="25">
        <v>168</v>
      </c>
      <c r="H196" s="37"/>
    </row>
    <row r="197" spans="1:8" ht="12.75" customHeight="1">
      <c r="A197" s="21">
        <v>4480</v>
      </c>
      <c r="B197" s="22" t="s">
        <v>262</v>
      </c>
      <c r="C197" s="24">
        <v>39011.19</v>
      </c>
      <c r="D197" s="24">
        <v>5449.73</v>
      </c>
      <c r="E197" s="24">
        <f t="shared" si="6"/>
        <v>44460.92</v>
      </c>
      <c r="F197" s="24">
        <f t="shared" si="7"/>
        <v>65.64</v>
      </c>
      <c r="G197" s="25">
        <v>65.64</v>
      </c>
      <c r="H197" s="37"/>
    </row>
    <row r="198" spans="1:8" ht="12.75" customHeight="1">
      <c r="A198" s="21">
        <v>4481</v>
      </c>
      <c r="B198" s="22" t="s">
        <v>90</v>
      </c>
      <c r="C198" s="24">
        <v>254989.52</v>
      </c>
      <c r="D198" s="24">
        <v>43487.86</v>
      </c>
      <c r="E198" s="24">
        <f t="shared" si="6"/>
        <v>298477.38</v>
      </c>
      <c r="F198" s="24">
        <f t="shared" si="7"/>
        <v>440.66</v>
      </c>
      <c r="G198" s="25">
        <v>440.65</v>
      </c>
      <c r="H198" s="37"/>
    </row>
    <row r="199" spans="1:8" ht="12.75" customHeight="1">
      <c r="A199" s="21">
        <v>4482</v>
      </c>
      <c r="B199" s="22" t="s">
        <v>242</v>
      </c>
      <c r="C199" s="24">
        <v>14006.12</v>
      </c>
      <c r="D199" s="24">
        <v>790.13</v>
      </c>
      <c r="E199" s="24">
        <f t="shared" si="6"/>
        <v>14796.25</v>
      </c>
      <c r="F199" s="24">
        <f t="shared" si="7"/>
        <v>21.84</v>
      </c>
      <c r="G199" s="25">
        <v>21.84</v>
      </c>
      <c r="H199" s="37"/>
    </row>
    <row r="200" spans="1:8" ht="12.75" customHeight="1">
      <c r="A200" s="21">
        <v>4483</v>
      </c>
      <c r="B200" s="22" t="s">
        <v>174</v>
      </c>
      <c r="C200" s="24">
        <v>57.51</v>
      </c>
      <c r="D200" s="24">
        <v>719.18</v>
      </c>
      <c r="E200" s="24">
        <f t="shared" si="6"/>
        <v>776.6899999999999</v>
      </c>
      <c r="F200" s="24">
        <f t="shared" si="7"/>
        <v>1.15</v>
      </c>
      <c r="G200" s="25">
        <v>1.15</v>
      </c>
      <c r="H200" s="37"/>
    </row>
    <row r="201" spans="1:8" ht="12.75" customHeight="1">
      <c r="A201" s="21">
        <v>4484</v>
      </c>
      <c r="B201" s="22" t="s">
        <v>116</v>
      </c>
      <c r="C201" s="24">
        <v>213371.33</v>
      </c>
      <c r="D201" s="24">
        <v>30144.84</v>
      </c>
      <c r="E201" s="24">
        <f t="shared" si="6"/>
        <v>243516.16999999998</v>
      </c>
      <c r="F201" s="24">
        <f t="shared" si="7"/>
        <v>359.51</v>
      </c>
      <c r="G201" s="25">
        <v>359.51</v>
      </c>
      <c r="H201" s="37"/>
    </row>
    <row r="202" spans="1:8" ht="12.75" customHeight="1">
      <c r="A202" s="21">
        <v>4485</v>
      </c>
      <c r="B202" s="22" t="s">
        <v>527</v>
      </c>
      <c r="C202" s="24">
        <v>35440.2</v>
      </c>
      <c r="D202" s="24">
        <v>8463.82</v>
      </c>
      <c r="E202" s="24">
        <f t="shared" si="6"/>
        <v>43904.02</v>
      </c>
      <c r="F202" s="24">
        <f t="shared" si="7"/>
        <v>64.82</v>
      </c>
      <c r="G202" s="25">
        <v>64.82</v>
      </c>
      <c r="H202" s="37"/>
    </row>
    <row r="203" spans="1:8" ht="12.75" customHeight="1">
      <c r="A203" s="21">
        <v>4486</v>
      </c>
      <c r="B203" s="22" t="s">
        <v>140</v>
      </c>
      <c r="C203" s="24">
        <v>222229.18</v>
      </c>
      <c r="D203" s="24">
        <v>18969.5</v>
      </c>
      <c r="E203" s="24">
        <f t="shared" si="6"/>
        <v>241198.68</v>
      </c>
      <c r="F203" s="24">
        <f t="shared" si="7"/>
        <v>356.09</v>
      </c>
      <c r="G203" s="25">
        <v>356.09</v>
      </c>
      <c r="H203" s="37"/>
    </row>
    <row r="204" spans="1:8" ht="12.75" customHeight="1">
      <c r="A204" s="21">
        <v>4487</v>
      </c>
      <c r="B204" s="22" t="s">
        <v>168</v>
      </c>
      <c r="C204" s="24">
        <v>1306133.32</v>
      </c>
      <c r="D204" s="24">
        <v>166191.23</v>
      </c>
      <c r="E204" s="24">
        <f t="shared" si="6"/>
        <v>1472324.55</v>
      </c>
      <c r="F204" s="24">
        <f t="shared" si="7"/>
        <v>2173.66</v>
      </c>
      <c r="G204" s="25">
        <v>2173.66</v>
      </c>
      <c r="H204" s="37"/>
    </row>
    <row r="205" spans="1:8" ht="12.75" customHeight="1">
      <c r="A205" s="21">
        <v>4488</v>
      </c>
      <c r="B205" s="22" t="s">
        <v>303</v>
      </c>
      <c r="C205" s="24">
        <v>145086.4</v>
      </c>
      <c r="D205" s="24">
        <v>161745.99</v>
      </c>
      <c r="E205" s="24">
        <f t="shared" si="6"/>
        <v>306832.39</v>
      </c>
      <c r="F205" s="24">
        <f t="shared" si="7"/>
        <v>452.99</v>
      </c>
      <c r="G205" s="25">
        <v>452.99</v>
      </c>
      <c r="H205" s="37"/>
    </row>
    <row r="206" spans="1:8" ht="12.75" customHeight="1">
      <c r="A206" s="21">
        <v>4499</v>
      </c>
      <c r="B206" s="22" t="s">
        <v>535</v>
      </c>
      <c r="C206" s="24">
        <v>6488279.07</v>
      </c>
      <c r="D206" s="24">
        <v>369251.58</v>
      </c>
      <c r="E206" s="24">
        <f t="shared" si="6"/>
        <v>6857530.65</v>
      </c>
      <c r="F206" s="24">
        <f t="shared" si="7"/>
        <v>10124.07</v>
      </c>
      <c r="G206" s="25">
        <v>10124.06</v>
      </c>
      <c r="H206" s="37"/>
    </row>
    <row r="207" spans="1:8" ht="12.75" customHeight="1">
      <c r="A207" s="21">
        <v>4500</v>
      </c>
      <c r="B207" s="22" t="s">
        <v>449</v>
      </c>
      <c r="C207" s="24">
        <v>1995310.29</v>
      </c>
      <c r="D207" s="24">
        <v>72828.79</v>
      </c>
      <c r="E207" s="24">
        <f t="shared" si="6"/>
        <v>2068139.08</v>
      </c>
      <c r="F207" s="24">
        <f t="shared" si="7"/>
        <v>3053.28</v>
      </c>
      <c r="G207" s="25">
        <v>3053.28</v>
      </c>
      <c r="H207" s="37"/>
    </row>
    <row r="208" spans="1:8" ht="12.75" customHeight="1">
      <c r="A208" s="21">
        <v>4501</v>
      </c>
      <c r="B208" s="22" t="s">
        <v>170</v>
      </c>
      <c r="C208" s="24">
        <v>4566528.49</v>
      </c>
      <c r="D208" s="24">
        <v>143033.31</v>
      </c>
      <c r="E208" s="24">
        <f t="shared" si="6"/>
        <v>4709561.8</v>
      </c>
      <c r="F208" s="24">
        <f t="shared" si="7"/>
        <v>6952.93</v>
      </c>
      <c r="G208" s="25">
        <v>6952.93</v>
      </c>
      <c r="H208" s="37"/>
    </row>
    <row r="209" spans="1:8" ht="12.75" customHeight="1">
      <c r="A209" s="21">
        <v>4502</v>
      </c>
      <c r="B209" s="22" t="s">
        <v>248</v>
      </c>
      <c r="C209" s="24">
        <v>170903</v>
      </c>
      <c r="D209" s="24">
        <v>577.28</v>
      </c>
      <c r="E209" s="24">
        <f t="shared" si="6"/>
        <v>171480.28</v>
      </c>
      <c r="F209" s="24">
        <f t="shared" si="7"/>
        <v>253.16</v>
      </c>
      <c r="G209" s="25">
        <v>253.16</v>
      </c>
      <c r="H209" s="37"/>
    </row>
    <row r="210" spans="1:8" ht="12.75" customHeight="1">
      <c r="A210" s="21">
        <v>4503</v>
      </c>
      <c r="B210" s="22" t="s">
        <v>309</v>
      </c>
      <c r="C210" s="24">
        <v>150581.53</v>
      </c>
      <c r="D210" s="24">
        <v>3991.11</v>
      </c>
      <c r="E210" s="24">
        <f t="shared" si="6"/>
        <v>154572.63999999998</v>
      </c>
      <c r="F210" s="24">
        <f t="shared" si="7"/>
        <v>228.2</v>
      </c>
      <c r="G210" s="25">
        <v>228.2</v>
      </c>
      <c r="H210" s="37"/>
    </row>
    <row r="211" spans="1:8" ht="12.75" customHeight="1">
      <c r="A211" s="21">
        <v>4504</v>
      </c>
      <c r="B211" s="22" t="s">
        <v>503</v>
      </c>
      <c r="C211" s="24">
        <v>326606.36</v>
      </c>
      <c r="D211" s="24">
        <v>15483.06</v>
      </c>
      <c r="E211" s="24">
        <f t="shared" si="6"/>
        <v>342089.42</v>
      </c>
      <c r="F211" s="24">
        <f t="shared" si="7"/>
        <v>505.04</v>
      </c>
      <c r="G211" s="25">
        <v>505.04</v>
      </c>
      <c r="H211" s="37"/>
    </row>
    <row r="212" spans="1:8" ht="12.75" customHeight="1">
      <c r="A212" s="21">
        <v>4505</v>
      </c>
      <c r="B212" s="22" t="s">
        <v>214</v>
      </c>
      <c r="C212" s="24">
        <v>3800281.12</v>
      </c>
      <c r="D212" s="24">
        <v>95728.43</v>
      </c>
      <c r="E212" s="24">
        <f t="shared" si="6"/>
        <v>3896009.5500000003</v>
      </c>
      <c r="F212" s="24">
        <f t="shared" si="7"/>
        <v>5751.85</v>
      </c>
      <c r="G212" s="25">
        <v>5751.84</v>
      </c>
      <c r="H212" s="37"/>
    </row>
    <row r="213" spans="1:8" ht="12.75" customHeight="1">
      <c r="A213" s="21">
        <v>4506</v>
      </c>
      <c r="B213" s="22" t="s">
        <v>72</v>
      </c>
      <c r="C213" s="24">
        <v>319989.09</v>
      </c>
      <c r="D213" s="24">
        <v>17520.09</v>
      </c>
      <c r="E213" s="24">
        <f t="shared" si="6"/>
        <v>337509.18000000005</v>
      </c>
      <c r="F213" s="24">
        <f t="shared" si="7"/>
        <v>498.28</v>
      </c>
      <c r="G213" s="25">
        <v>498.28</v>
      </c>
      <c r="H213" s="37"/>
    </row>
    <row r="214" spans="1:8" ht="12.75" customHeight="1">
      <c r="A214" s="21">
        <v>4507</v>
      </c>
      <c r="B214" s="22" t="s">
        <v>537</v>
      </c>
      <c r="C214" s="24">
        <v>6867731.65</v>
      </c>
      <c r="D214" s="24">
        <v>288091.84</v>
      </c>
      <c r="E214" s="24">
        <f t="shared" si="6"/>
        <v>7155823.49</v>
      </c>
      <c r="F214" s="24">
        <f t="shared" si="7"/>
        <v>10564.46</v>
      </c>
      <c r="G214" s="25">
        <v>10564.45</v>
      </c>
      <c r="H214" s="37"/>
    </row>
    <row r="215" spans="1:8" ht="12.75" customHeight="1">
      <c r="A215" s="21">
        <v>4510</v>
      </c>
      <c r="B215" s="22" t="s">
        <v>345</v>
      </c>
      <c r="C215" s="24">
        <v>1200753.39</v>
      </c>
      <c r="D215" s="24">
        <v>0</v>
      </c>
      <c r="E215" s="24">
        <f t="shared" si="6"/>
        <v>1200753.39</v>
      </c>
      <c r="F215" s="24">
        <f t="shared" si="7"/>
        <v>1772.73</v>
      </c>
      <c r="G215" s="25">
        <v>1772.72</v>
      </c>
      <c r="H215" s="37"/>
    </row>
    <row r="216" spans="1:8" ht="12.75" customHeight="1">
      <c r="A216" s="21">
        <v>4511</v>
      </c>
      <c r="B216" s="22" t="s">
        <v>383</v>
      </c>
      <c r="C216" s="24">
        <v>147082.2</v>
      </c>
      <c r="D216" s="24">
        <v>20693.57</v>
      </c>
      <c r="E216" s="24">
        <f t="shared" si="6"/>
        <v>167775.77000000002</v>
      </c>
      <c r="F216" s="24">
        <f t="shared" si="7"/>
        <v>247.69</v>
      </c>
      <c r="G216" s="25">
        <v>247.69</v>
      </c>
      <c r="H216" s="37"/>
    </row>
    <row r="217" spans="1:8" ht="12.75" customHeight="1">
      <c r="A217" s="21">
        <v>4512</v>
      </c>
      <c r="B217" s="22" t="s">
        <v>505</v>
      </c>
      <c r="C217" s="24">
        <v>58047.68</v>
      </c>
      <c r="D217" s="24">
        <v>521.88</v>
      </c>
      <c r="E217" s="24">
        <f t="shared" si="6"/>
        <v>58569.56</v>
      </c>
      <c r="F217" s="24">
        <f t="shared" si="7"/>
        <v>86.47</v>
      </c>
      <c r="G217" s="25">
        <v>86.47</v>
      </c>
      <c r="H217" s="37"/>
    </row>
    <row r="218" spans="1:8" ht="12.75" customHeight="1">
      <c r="A218" s="21">
        <v>4513</v>
      </c>
      <c r="B218" s="22" t="s">
        <v>104</v>
      </c>
      <c r="C218" s="24">
        <v>31856.76</v>
      </c>
      <c r="D218" s="24">
        <v>1072.05</v>
      </c>
      <c r="E218" s="24">
        <f t="shared" si="6"/>
        <v>32928.81</v>
      </c>
      <c r="F218" s="24">
        <f t="shared" si="7"/>
        <v>48.61</v>
      </c>
      <c r="G218" s="25">
        <v>48.62</v>
      </c>
      <c r="H218" s="37"/>
    </row>
    <row r="219" spans="1:8" ht="12.75" customHeight="1">
      <c r="A219" s="21">
        <v>4514</v>
      </c>
      <c r="B219" s="22" t="s">
        <v>413</v>
      </c>
      <c r="C219" s="24">
        <v>39396.36</v>
      </c>
      <c r="D219" s="24">
        <v>0</v>
      </c>
      <c r="E219" s="24">
        <f t="shared" si="6"/>
        <v>39396.36</v>
      </c>
      <c r="F219" s="24">
        <f t="shared" si="7"/>
        <v>58.16</v>
      </c>
      <c r="G219" s="25">
        <v>58.17</v>
      </c>
      <c r="H219" s="37"/>
    </row>
    <row r="220" spans="1:8" ht="12.75" customHeight="1">
      <c r="A220" s="21">
        <v>4515</v>
      </c>
      <c r="B220" s="22" t="s">
        <v>94</v>
      </c>
      <c r="C220" s="24">
        <v>-257.96</v>
      </c>
      <c r="D220" s="24">
        <v>16927.24</v>
      </c>
      <c r="E220" s="24">
        <f t="shared" si="6"/>
        <v>16669.280000000002</v>
      </c>
      <c r="F220" s="24">
        <f t="shared" si="7"/>
        <v>24.61</v>
      </c>
      <c r="G220" s="25">
        <v>24.61</v>
      </c>
      <c r="H220" s="37"/>
    </row>
    <row r="221" spans="1:8" ht="12.75" customHeight="1">
      <c r="A221" s="21">
        <v>4516</v>
      </c>
      <c r="B221" s="22" t="s">
        <v>188</v>
      </c>
      <c r="C221" s="24">
        <v>4578543.12</v>
      </c>
      <c r="D221" s="24">
        <v>0</v>
      </c>
      <c r="E221" s="24">
        <f t="shared" si="6"/>
        <v>4578543.12</v>
      </c>
      <c r="F221" s="24">
        <f t="shared" si="7"/>
        <v>6759.51</v>
      </c>
      <c r="G221" s="25">
        <v>6759.5</v>
      </c>
      <c r="H221" s="37"/>
    </row>
    <row r="222" spans="1:8" ht="12.75" customHeight="1">
      <c r="A222" s="21">
        <v>10386</v>
      </c>
      <c r="B222" s="22" t="s">
        <v>154</v>
      </c>
      <c r="C222" s="24">
        <v>202437.53</v>
      </c>
      <c r="D222" s="24">
        <v>0</v>
      </c>
      <c r="E222" s="24">
        <f t="shared" si="6"/>
        <v>202437.53</v>
      </c>
      <c r="F222" s="24">
        <f t="shared" si="7"/>
        <v>298.87</v>
      </c>
      <c r="G222" s="25">
        <v>298.87</v>
      </c>
      <c r="H222" s="37"/>
    </row>
    <row r="223" spans="1:8" ht="12.75" customHeight="1">
      <c r="A223" s="21">
        <v>78786</v>
      </c>
      <c r="B223" s="22" t="s">
        <v>327</v>
      </c>
      <c r="C223" s="24">
        <v>884550.67</v>
      </c>
      <c r="D223" s="24">
        <v>0</v>
      </c>
      <c r="E223" s="24">
        <f t="shared" si="6"/>
        <v>884550.67</v>
      </c>
      <c r="F223" s="24">
        <f t="shared" si="7"/>
        <v>1305.9</v>
      </c>
      <c r="G223" s="25">
        <v>1305.9</v>
      </c>
      <c r="H223" s="37"/>
    </row>
    <row r="224" spans="1:8" ht="12.75" customHeight="1">
      <c r="A224" s="21">
        <v>79226</v>
      </c>
      <c r="B224" s="22" t="s">
        <v>92</v>
      </c>
      <c r="C224" s="24">
        <v>631500.5</v>
      </c>
      <c r="D224" s="24">
        <v>50956.36</v>
      </c>
      <c r="E224" s="24">
        <f t="shared" si="6"/>
        <v>682456.86</v>
      </c>
      <c r="F224" s="24">
        <f t="shared" si="7"/>
        <v>1007.54</v>
      </c>
      <c r="G224" s="25">
        <v>1007.54</v>
      </c>
      <c r="H224" s="37"/>
    </row>
    <row r="225" spans="1:8" ht="12.75" customHeight="1">
      <c r="A225" s="21">
        <v>79379</v>
      </c>
      <c r="B225" s="22" t="s">
        <v>529</v>
      </c>
      <c r="C225" s="24">
        <v>119970.77</v>
      </c>
      <c r="D225" s="24">
        <v>0</v>
      </c>
      <c r="E225" s="24">
        <f t="shared" si="6"/>
        <v>119970.77</v>
      </c>
      <c r="F225" s="24">
        <f t="shared" si="7"/>
        <v>177.12</v>
      </c>
      <c r="G225" s="25">
        <v>177.12</v>
      </c>
      <c r="H225" s="37"/>
    </row>
    <row r="226" spans="1:8" ht="12.75" customHeight="1">
      <c r="A226" s="21">
        <v>79381</v>
      </c>
      <c r="B226" s="22" t="s">
        <v>152</v>
      </c>
      <c r="C226" s="24">
        <v>337796.27</v>
      </c>
      <c r="D226" s="24">
        <v>0</v>
      </c>
      <c r="E226" s="24">
        <f t="shared" si="6"/>
        <v>337796.27</v>
      </c>
      <c r="F226" s="24">
        <f t="shared" si="7"/>
        <v>498.7</v>
      </c>
      <c r="G226" s="25">
        <v>498.7</v>
      </c>
      <c r="H226" s="37"/>
    </row>
    <row r="227" spans="1:8" ht="12.75" customHeight="1">
      <c r="A227" s="21">
        <v>79385</v>
      </c>
      <c r="B227" s="22" t="s">
        <v>130</v>
      </c>
      <c r="C227" s="24">
        <v>291288.31</v>
      </c>
      <c r="D227" s="24">
        <v>0</v>
      </c>
      <c r="E227" s="24">
        <f t="shared" si="6"/>
        <v>291288.31</v>
      </c>
      <c r="F227" s="24">
        <f t="shared" si="7"/>
        <v>430.04</v>
      </c>
      <c r="G227" s="25">
        <v>430.04</v>
      </c>
      <c r="H227" s="37"/>
    </row>
    <row r="228" spans="1:8" ht="12.75" customHeight="1">
      <c r="A228" s="21">
        <v>79387</v>
      </c>
      <c r="B228" s="22" t="s">
        <v>222</v>
      </c>
      <c r="C228" s="24">
        <v>274556.75</v>
      </c>
      <c r="D228" s="24">
        <v>0</v>
      </c>
      <c r="E228" s="24">
        <f t="shared" si="6"/>
        <v>274556.75</v>
      </c>
      <c r="F228" s="24">
        <f t="shared" si="7"/>
        <v>405.34</v>
      </c>
      <c r="G228" s="25">
        <v>405.34</v>
      </c>
      <c r="H228" s="37"/>
    </row>
    <row r="229" spans="1:8" ht="12.75" customHeight="1">
      <c r="A229" s="21">
        <v>79391</v>
      </c>
      <c r="B229" s="22" t="s">
        <v>144</v>
      </c>
      <c r="C229" s="24">
        <v>90358.58</v>
      </c>
      <c r="D229" s="24">
        <v>0</v>
      </c>
      <c r="E229" s="24">
        <f t="shared" si="6"/>
        <v>90358.58</v>
      </c>
      <c r="F229" s="24">
        <f t="shared" si="7"/>
        <v>133.4</v>
      </c>
      <c r="G229" s="25">
        <v>133.4</v>
      </c>
      <c r="H229" s="37"/>
    </row>
    <row r="230" spans="1:8" ht="12.75" customHeight="1">
      <c r="A230" s="21">
        <v>79397</v>
      </c>
      <c r="B230" s="22" t="s">
        <v>493</v>
      </c>
      <c r="C230" s="24">
        <v>131836.7</v>
      </c>
      <c r="D230" s="24">
        <v>0</v>
      </c>
      <c r="E230" s="24">
        <f t="shared" si="6"/>
        <v>131836.7</v>
      </c>
      <c r="F230" s="24">
        <f t="shared" si="7"/>
        <v>194.64</v>
      </c>
      <c r="G230" s="25">
        <v>194.64</v>
      </c>
      <c r="H230" s="37"/>
    </row>
    <row r="231" spans="1:8" ht="12.75" customHeight="1">
      <c r="A231" s="21">
        <v>79403</v>
      </c>
      <c r="B231" s="22" t="s">
        <v>150</v>
      </c>
      <c r="C231" s="24">
        <v>357035.97</v>
      </c>
      <c r="D231" s="24">
        <v>0</v>
      </c>
      <c r="E231" s="24">
        <f t="shared" si="6"/>
        <v>357035.97</v>
      </c>
      <c r="F231" s="24">
        <f t="shared" si="7"/>
        <v>527.11</v>
      </c>
      <c r="G231" s="25">
        <v>528.01</v>
      </c>
      <c r="H231" s="37"/>
    </row>
    <row r="232" spans="1:8" ht="12.75" customHeight="1">
      <c r="A232" s="21">
        <v>79598</v>
      </c>
      <c r="B232" s="22" t="s">
        <v>260</v>
      </c>
      <c r="C232" s="24">
        <v>3260373.06</v>
      </c>
      <c r="D232" s="24">
        <v>474357.34</v>
      </c>
      <c r="E232" s="24">
        <f t="shared" si="6"/>
        <v>3734730.4</v>
      </c>
      <c r="F232" s="24">
        <f t="shared" si="7"/>
        <v>5513.75</v>
      </c>
      <c r="G232" s="25">
        <v>5513.74</v>
      </c>
      <c r="H232" s="37"/>
    </row>
    <row r="233" spans="1:8" ht="12.75" customHeight="1">
      <c r="A233" s="21">
        <v>80923</v>
      </c>
      <c r="B233" s="22" t="s">
        <v>507</v>
      </c>
      <c r="C233" s="24">
        <v>2909760.6</v>
      </c>
      <c r="D233" s="24">
        <v>0</v>
      </c>
      <c r="E233" s="24">
        <f t="shared" si="6"/>
        <v>2909760.6</v>
      </c>
      <c r="F233" s="24">
        <f t="shared" si="7"/>
        <v>4295.81</v>
      </c>
      <c r="G233" s="25">
        <v>4295.8</v>
      </c>
      <c r="H233" s="37"/>
    </row>
    <row r="234" spans="1:8" ht="12.75" customHeight="1">
      <c r="A234" s="21">
        <v>81114</v>
      </c>
      <c r="B234" s="22" t="s">
        <v>325</v>
      </c>
      <c r="C234" s="24">
        <v>595665.19</v>
      </c>
      <c r="D234" s="24">
        <v>0</v>
      </c>
      <c r="E234" s="24">
        <f t="shared" si="6"/>
        <v>595665.19</v>
      </c>
      <c r="F234" s="24">
        <f t="shared" si="7"/>
        <v>879.41</v>
      </c>
      <c r="G234" s="25">
        <v>879.41</v>
      </c>
      <c r="H234" s="37"/>
    </row>
    <row r="235" spans="1:8" ht="12.75" customHeight="1">
      <c r="A235" s="21">
        <v>85848</v>
      </c>
      <c r="B235" s="22" t="s">
        <v>423</v>
      </c>
      <c r="C235" s="24">
        <v>25328.82</v>
      </c>
      <c r="D235" s="24">
        <v>0</v>
      </c>
      <c r="E235" s="24">
        <f t="shared" si="6"/>
        <v>25328.82</v>
      </c>
      <c r="F235" s="24">
        <f t="shared" si="7"/>
        <v>37.39</v>
      </c>
      <c r="G235" s="25">
        <v>37.39</v>
      </c>
      <c r="H235" s="37"/>
    </row>
    <row r="236" spans="1:8" ht="12.75" customHeight="1">
      <c r="A236" s="21">
        <v>87600</v>
      </c>
      <c r="B236" s="22" t="s">
        <v>220</v>
      </c>
      <c r="C236" s="24">
        <v>102430.96</v>
      </c>
      <c r="D236" s="24">
        <v>0</v>
      </c>
      <c r="E236" s="24">
        <f t="shared" si="6"/>
        <v>102430.96</v>
      </c>
      <c r="F236" s="24">
        <f t="shared" si="7"/>
        <v>151.22</v>
      </c>
      <c r="G236" s="25">
        <v>151.22</v>
      </c>
      <c r="H236" s="37"/>
    </row>
    <row r="237" spans="1:8" ht="12.75" customHeight="1">
      <c r="A237" s="21">
        <v>89380</v>
      </c>
      <c r="B237" s="22" t="s">
        <v>369</v>
      </c>
      <c r="C237" s="24">
        <v>2738410.78</v>
      </c>
      <c r="D237" s="24">
        <v>0</v>
      </c>
      <c r="E237" s="24">
        <f t="shared" si="6"/>
        <v>2738410.78</v>
      </c>
      <c r="F237" s="24">
        <f t="shared" si="7"/>
        <v>4042.84</v>
      </c>
      <c r="G237" s="25">
        <v>4042.83</v>
      </c>
      <c r="H237" s="37"/>
    </row>
    <row r="238" spans="3:8" ht="12.75" customHeight="1">
      <c r="C238" s="19">
        <f>SUM(C2:C237)</f>
        <v>533350876.95</v>
      </c>
      <c r="D238" s="19">
        <f>SUM(D2:D237)</f>
        <v>66915686.20999999</v>
      </c>
      <c r="E238" s="19">
        <f>SUM(E2:E237)</f>
        <v>600266563.1599991</v>
      </c>
      <c r="F238" s="19">
        <f>SUM(F2:F237)</f>
        <v>886199.97</v>
      </c>
      <c r="G238" s="19">
        <f>SUM(G2:G237)</f>
        <v>886199.9199999998</v>
      </c>
      <c r="H238" s="3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Arizona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Calles</dc:creator>
  <cp:keywords/>
  <dc:description/>
  <cp:lastModifiedBy>Network Services</cp:lastModifiedBy>
  <cp:lastPrinted>2009-10-28T19:24:56Z</cp:lastPrinted>
  <dcterms:created xsi:type="dcterms:W3CDTF">2009-09-22T18:34:34Z</dcterms:created>
  <dcterms:modified xsi:type="dcterms:W3CDTF">2009-10-29T15:21:27Z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