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550" activeTab="0"/>
  </bookViews>
  <sheets>
    <sheet name="Notice" sheetId="1" r:id="rId1"/>
  </sheets>
  <externalReferences>
    <externalReference r:id="rId4"/>
  </externalReferences>
  <definedNames>
    <definedName name="BudgetYearADM">'Notice'!$H$13</definedName>
    <definedName name="CSFBLBudgFY">'[1]Page 8'!$J$45</definedName>
    <definedName name="EstTaxRateBudgFY">'[1]Cover'!$P$13</definedName>
    <definedName name="F001P100F1000O6100">'[1]Page 1'!$F$8</definedName>
    <definedName name="F001P100F1000O6200">'[1]Page 1'!$G$8</definedName>
    <definedName name="F001P100F1000O630064006500">'[1]Page 1'!$H$8</definedName>
    <definedName name="F001P100F1000O6600">'[1]Page 1'!$I$8</definedName>
    <definedName name="F001P100F1000O6800">'[1]Page 1'!$J$8</definedName>
    <definedName name="F001P100F2100O6100">'[1]Page 1'!$F$10</definedName>
    <definedName name="F001P100F2100O6200">'[1]Page 1'!$G$10</definedName>
    <definedName name="F001P100F2100O630064006500">'[1]Page 1'!$H$10</definedName>
    <definedName name="F001P100F2100O6600">'[1]Page 1'!$I$10</definedName>
    <definedName name="F001P100F2100O6800">'[1]Page 1'!$J$10</definedName>
    <definedName name="F001P100F2200O6100">'[1]Page 1'!$F$11</definedName>
    <definedName name="F001P100F2200O6200">'[1]Page 1'!$G$11</definedName>
    <definedName name="F001P100F2200O630064006500">'[1]Page 1'!$H$11</definedName>
    <definedName name="F001P100F2200O6600">'[1]Page 1'!$I$11</definedName>
    <definedName name="F001P100F2200O6800">'[1]Page 1'!$J$11</definedName>
    <definedName name="F001P100F2300O6100">'[1]Page 1'!$F$12</definedName>
    <definedName name="F001P100F2300O6200">'[1]Page 1'!$G$12</definedName>
    <definedName name="F001P100F2300O630064006500">'[1]Page 1'!$H$12</definedName>
    <definedName name="F001P100F2300O6600">'[1]Page 1'!$I$12</definedName>
    <definedName name="F001P100F2300O6800">'[1]Page 1'!$J$12</definedName>
    <definedName name="F001P100F2400O6100">'[1]Page 1'!$F$13</definedName>
    <definedName name="F001P100F2400O6200">'[1]Page 1'!$G$13</definedName>
    <definedName name="F001P100F2400O630064006500">'[1]Page 1'!$H$13</definedName>
    <definedName name="F001P100F2400O6600">'[1]Page 1'!$I$13</definedName>
    <definedName name="F001P100F2400O6800">'[1]Page 1'!$J$13</definedName>
    <definedName name="F001P100F2500O6100">'[1]Page 1'!$F$14</definedName>
    <definedName name="F001P100F2500O6200">'[1]Page 1'!$G$14</definedName>
    <definedName name="F001P100F2500O630064006500">'[1]Page 1'!$H$14</definedName>
    <definedName name="F001P100F2500O6600">'[1]Page 1'!$I$14</definedName>
    <definedName name="F001P100F2500O6800">'[1]Page 1'!$J$14</definedName>
    <definedName name="F001P100F2600O6100">'[1]Page 1'!$F$15</definedName>
    <definedName name="F001P100F2600O6200">'[1]Page 1'!$G$15</definedName>
    <definedName name="F001P100F2600O630064006500">'[1]Page 1'!$H$15</definedName>
    <definedName name="F001P100F2600O6600">'[1]Page 1'!$I$15</definedName>
    <definedName name="F001P100F2600O6800">'[1]Page 1'!$J$15</definedName>
    <definedName name="F001P100F2900O6100">'[1]Page 1'!$F$16</definedName>
    <definedName name="F001P100F2900O6200">'[1]Page 1'!$G$16</definedName>
    <definedName name="F001P100F2900O630064006500">'[1]Page 1'!$H$16</definedName>
    <definedName name="F001P100F2900O6600">'[1]Page 1'!$I$16</definedName>
    <definedName name="F001P100F2900O6800">'[1]Page 1'!$J$16</definedName>
    <definedName name="F001P100F3000O6100">'[1]Page 1'!$F$17</definedName>
    <definedName name="F001P100F3000O6200">'[1]Page 1'!$G$17</definedName>
    <definedName name="F001P100F3000O630064006500">'[1]Page 1'!$H$17</definedName>
    <definedName name="F001P100F3000O6600">'[1]Page 1'!$I$17</definedName>
    <definedName name="F001P100F3000O6800">'[1]Page 1'!$J$17</definedName>
    <definedName name="F001P200F1000O6100">'[1]Page 1'!$F$24</definedName>
    <definedName name="F001P200F1000O6200">'[1]Page 1'!$G$24</definedName>
    <definedName name="F001P200F1000O630064006500">'[1]Page 1'!$H$24</definedName>
    <definedName name="F001P200F1000O6600">'[1]Page 1'!$I$24</definedName>
    <definedName name="F001P200F1000O6800">'[1]Page 1'!$J$24</definedName>
    <definedName name="F001P200F2100O6100">'[1]Page 1'!$F$26</definedName>
    <definedName name="F001P200F2100O6200">'[1]Page 1'!$G$26</definedName>
    <definedName name="F001P200F2100O630064006500">'[1]Page 1'!$H$26</definedName>
    <definedName name="F001P200F2100O6600">'[1]Page 1'!$I$26</definedName>
    <definedName name="F001P200F2100O6800">'[1]Page 1'!$J$26</definedName>
    <definedName name="F001P200F2200O6100">'[1]Page 1'!$F$27</definedName>
    <definedName name="F001P200F2200O6200">'[1]Page 1'!$G$27</definedName>
    <definedName name="F001P200F2200O630064006500">'[1]Page 1'!$H$27</definedName>
    <definedName name="F001P200F2200O6600">'[1]Page 1'!$I$27</definedName>
    <definedName name="F001P200F2200O6800">'[1]Page 1'!$J$27</definedName>
    <definedName name="F001P200F2300O6100">'[1]Page 1'!$F$28</definedName>
    <definedName name="F001P200F2300O6200">'[1]Page 1'!$G$28</definedName>
    <definedName name="F001P200F2300O630064006500">'[1]Page 1'!$H$28</definedName>
    <definedName name="F001P200F2300O6600">'[1]Page 1'!$I$28</definedName>
    <definedName name="F001P200F2300O6800">'[1]Page 1'!$J$28</definedName>
    <definedName name="F001P200F2400O6100">'[1]Page 1'!$F$29</definedName>
    <definedName name="F001P200F2400O6200">'[1]Page 1'!$G$29</definedName>
    <definedName name="F001P200F2400O630064006500">'[1]Page 1'!$H$29</definedName>
    <definedName name="F001P200F2400O6600">'[1]Page 1'!$I$29</definedName>
    <definedName name="F001P200F2400O6800">'[1]Page 1'!$J$29</definedName>
    <definedName name="F001P200F2500O6100">'[1]Page 1'!$F$30</definedName>
    <definedName name="F001P200F2500O6200">'[1]Page 1'!$G$30</definedName>
    <definedName name="F001P200F2500O630064006500">'[1]Page 1'!$H$30</definedName>
    <definedName name="F001P200F2500O6600">'[1]Page 1'!$I$30</definedName>
    <definedName name="F001P200F2500O6800">'[1]Page 1'!$J$30</definedName>
    <definedName name="F001P200F2600O6100">'[1]Page 1'!$F$31</definedName>
    <definedName name="F001P200F2600O6200">'[1]Page 1'!$G$31</definedName>
    <definedName name="F001P200F2600O630064006500">'[1]Page 1'!$H$31</definedName>
    <definedName name="F001P200F2600O6600">'[1]Page 1'!$I$31</definedName>
    <definedName name="F001P200F2600O6800">'[1]Page 1'!$J$31</definedName>
    <definedName name="F001P200F2900O6100">'[1]Page 1'!$F$32</definedName>
    <definedName name="F001P200F2900O6200">'[1]Page 1'!$G$32</definedName>
    <definedName name="F001P200F2900O630064006500">'[1]Page 1'!$H$32</definedName>
    <definedName name="F001P200F2900O6600">'[1]Page 1'!$I$32</definedName>
    <definedName name="F001P200F2900O6800">'[1]Page 1'!$J$32</definedName>
    <definedName name="F001P200F3000O6100">'[1]Page 1'!$F$33</definedName>
    <definedName name="F001P200F3000O6200">'[1]Page 1'!$G$33</definedName>
    <definedName name="F001P200F3000O630064006500">'[1]Page 1'!$H$33</definedName>
    <definedName name="F001P200F3000O6600">'[1]Page 1'!$I$33</definedName>
    <definedName name="F001P200F3000O6800">'[1]Page 1'!$J$33</definedName>
    <definedName name="F001P200PYDisabilityTot">'[1]Page 2'!$F$7</definedName>
    <definedName name="F001P200Subtotal">'[1]Page 2'!$G$7</definedName>
    <definedName name="F001P200TotBudgFY">'[1]Page 1'!$L$34</definedName>
    <definedName name="F001P400O6100">'[1]Page 1'!$F$35</definedName>
    <definedName name="F001P400O6200">'[1]Page 1'!$G$35</definedName>
    <definedName name="F001P400O630064006500">'[1]Page 1'!$H$35</definedName>
    <definedName name="F001P400O6600">'[1]Page 1'!$I$35</definedName>
    <definedName name="F001P400O6800">'[1]Page 1'!$J$35</definedName>
    <definedName name="F001P510O6100">'[1]Page 1'!$F$36</definedName>
    <definedName name="F001P510O6200">'[1]Page 1'!$G$36</definedName>
    <definedName name="F001P510O630064006500">'[1]Page 1'!$H$36</definedName>
    <definedName name="F001P510O6600">'[1]Page 1'!$I$36</definedName>
    <definedName name="F001P510O6800">'[1]Page 1'!$J$36</definedName>
    <definedName name="F001P530O6100">'[1]Page 1'!$F$38</definedName>
    <definedName name="F001P530O6200">'[1]Page 1'!$G$38</definedName>
    <definedName name="F001P530O630064006500">'[1]Page 1'!$H$38</definedName>
    <definedName name="F001P530O6600">'[1]Page 1'!$I$38</definedName>
    <definedName name="F001P530O6800">'[1]Page 1'!$J$38</definedName>
    <definedName name="F001P540O6100">'[1]Page 1'!$F$39</definedName>
    <definedName name="F001P540O6200">'[1]Page 1'!$G$39</definedName>
    <definedName name="F001P540O630064006500">'[1]Page 1'!$H$39</definedName>
    <definedName name="F001P540O6600">'[1]Page 1'!$I$39</definedName>
    <definedName name="F001P540O6800">'[1]Page 1'!$J$39</definedName>
    <definedName name="F001P550O6100">'[1]Page 1'!$F$41</definedName>
    <definedName name="F001P550O6200">'[1]Page 1'!$G$41</definedName>
    <definedName name="F001P550O630064006500">'[1]Page 1'!$H$41</definedName>
    <definedName name="F001P550O6600">'[1]Page 1'!$I$41</definedName>
    <definedName name="F001P550O6800">'[1]Page 1'!$J$41</definedName>
    <definedName name="F001P610O6100">'[1]Page 1'!$F$18</definedName>
    <definedName name="F001P610O6200">'[1]Page 1'!$G$18</definedName>
    <definedName name="F001P610O630064006500">'[1]Page 1'!$H$18</definedName>
    <definedName name="F001P610O6600">'[1]Page 1'!$I$18</definedName>
    <definedName name="F001P610O6800">'[1]Page 1'!$J$18</definedName>
    <definedName name="F001P620O6100">'[1]Page 1'!$F$19</definedName>
    <definedName name="F001P620O6200">'[1]Page 1'!$G$19</definedName>
    <definedName name="F001P620O630064006500">'[1]Page 1'!$H$19</definedName>
    <definedName name="F001P620O6600">'[1]Page 1'!$I$19</definedName>
    <definedName name="F001P620O6800">'[1]Page 1'!$J$19</definedName>
    <definedName name="F001P630O6100">'[1]Page 1'!$F$20</definedName>
    <definedName name="F001P630O6200">'[1]Page 1'!$G$20</definedName>
    <definedName name="F001P630O630064006500">'[1]Page 1'!$H$20</definedName>
    <definedName name="F001P630O6600">'[1]Page 1'!$I$20</definedName>
    <definedName name="F001P630O6800">'[1]Page 1'!$J$20</definedName>
    <definedName name="F001P700800900O6100">'[1]Page 1'!$F$21</definedName>
    <definedName name="F001P700800900O6200">'[1]Page 1'!$G$21</definedName>
    <definedName name="F001P700800900O630064006500">'[1]Page 1'!$H$21</definedName>
    <definedName name="F001P700800900O6600">'[1]Page 1'!$I$21</definedName>
    <definedName name="F001P700800900O6800">'[1]Page 1'!$J$21</definedName>
    <definedName name="F001TotalExp">'[1]Page 1'!$L$42</definedName>
    <definedName name="F001TotExpCurrFY">'[1]Page 1'!$K$42</definedName>
    <definedName name="F010O6590BudgFY">'[1]Page 3'!$P$9</definedName>
    <definedName name="F020TotBudgFY">'[1]Page 6'!$H$45</definedName>
    <definedName name="F020TotCurrFY">'[1]Page 6'!$F$45</definedName>
    <definedName name="F071BudgFY">'[1]Supplement'!$M$18</definedName>
    <definedName name="F071CurrFY">'[1]Supplement'!$L$18</definedName>
    <definedName name="F072BudgFY">'[1]Supplement'!$M$30</definedName>
    <definedName name="F072CurrFY">'[1]Supplement'!$L$30</definedName>
    <definedName name="F500BudgFY">'[1]Page 6'!$T$8</definedName>
    <definedName name="F500CurrFY">'[1]Page 6'!$S$8</definedName>
    <definedName name="F510BudgFY">'[1]Page 6'!$T$9</definedName>
    <definedName name="F510CurrFY">'[1]Page 6'!$S$9</definedName>
    <definedName name="F525BudgFY">'[1]Page 6'!$T$12</definedName>
    <definedName name="F525CurrFY">'[1]Page 6'!$S$12</definedName>
    <definedName name="F610TotalBudgFY">'[1]Page 4'!$K$19</definedName>
    <definedName name="F610TotalCurrFY">'[1]Page 4'!$J$19</definedName>
    <definedName name="F620TotalBudgFY">'[1]Page 5'!$K$8</definedName>
    <definedName name="F620TotalCurrFY">'[1]Page 5'!$J$8</definedName>
    <definedName name="F630TotalBudgFY">'[1]Page 5'!$G$8</definedName>
    <definedName name="F630TotalCurrFY">'[1]Page 5'!$F$8</definedName>
    <definedName name="F695TotalBudgFY">'[1]Page 5'!$I$8</definedName>
    <definedName name="F695TotalCurrFY">'[1]Page 5'!$H$8</definedName>
    <definedName name="F700BudgFY">'[1]Page 6'!$T$34</definedName>
    <definedName name="F700CurrFY">'[1]Page 6'!$S$34</definedName>
    <definedName name="GBLBudgFY">'[1]Page 7'!$J$56</definedName>
    <definedName name="JTEDBudgFY">'[1]Page 2'!$G$14</definedName>
    <definedName name="PrimTaxRateCurrFY">'[1]Cover'!$N$13</definedName>
    <definedName name="_xlnm.Print_Area" localSheetId="0">'Notice'!$A$1:$L$124</definedName>
    <definedName name="PriorYearADM">'Notice'!$C$13</definedName>
    <definedName name="SPEDCareerEdBudgFY">'[1]Page 2'!$G$13</definedName>
    <definedName name="SPEDCareerEdCurrFY">'[1]Page 2'!$F$13</definedName>
    <definedName name="SPEDELLCompInstrBudgFY">'[1]Page 2'!$G$11</definedName>
    <definedName name="SPEDELLCompInstrCurrFY">'[1]Page 2'!$F$11</definedName>
    <definedName name="SPEDELLIncCostBudgFY">'[1]Page 2'!$G$10</definedName>
    <definedName name="SPEDELLIncCostCurrFY">'[1]Page 2'!$F$10</definedName>
    <definedName name="SPEDGiftedEdBudgFY">'[1]Page 2'!$G$8</definedName>
    <definedName name="SPEDGiftedEdCurrFY">'[1]Page 2'!$F$8</definedName>
    <definedName name="SPEDRemedialEdBudgFY">'[1]Page 2'!$G$9</definedName>
    <definedName name="SPEDRemedialEdCurrFY">'[1]Page 2'!$F$9</definedName>
    <definedName name="SPEDStaff">'Notice'!$N$46</definedName>
    <definedName name="SPEDTeacher">'Notice'!$N$45</definedName>
    <definedName name="SPEDVocTechEdBudgFY">'[1]Page 2'!$G$12</definedName>
    <definedName name="SPEDVocTechEdCurrFY">'[1]Page 2'!$F$12</definedName>
    <definedName name="TotClassSiteFundExpBudgFY">'[1]Page 3'!$J$58</definedName>
    <definedName name="TotClassSiteFundExpCurrFY">'[1]Page 3'!$I$58</definedName>
    <definedName name="TotFedProjFundBudgFY">'[1]Page 6'!$J$24</definedName>
    <definedName name="TotFedProjFundCurrFY">'[1]Page 6'!$I$24</definedName>
    <definedName name="TotSecTaxRateBudgFY">'[1]Cover'!$P$21</definedName>
    <definedName name="TotSecTaxRateCurrFY">'[1]Cover'!$N$21</definedName>
    <definedName name="TotStateProjFundBudgFY">'[1]Page 6'!$J$37</definedName>
    <definedName name="TotStateProjFundCurrFY">'[1]Page 6'!$I$37</definedName>
    <definedName name="UCBLBudgFY">'[1]Page 8'!$K$32</definedName>
  </definedNames>
  <calcPr fullCalcOnLoad="1"/>
</workbook>
</file>

<file path=xl/sharedStrings.xml><?xml version="1.0" encoding="utf-8"?>
<sst xmlns="http://schemas.openxmlformats.org/spreadsheetml/2006/main" count="189" uniqueCount="151">
  <si>
    <t>AZ</t>
  </si>
  <si>
    <t>A copy of the agenda of the matters to be discussed or decided at the meeting may be obtained by contacting:</t>
  </si>
  <si>
    <t>Meeting Date:</t>
  </si>
  <si>
    <t>Time:</t>
  </si>
  <si>
    <t>Street Address:</t>
  </si>
  <si>
    <t>Bldg:</t>
  </si>
  <si>
    <t>City:</t>
  </si>
  <si>
    <t>Rm/Ste:</t>
  </si>
  <si>
    <t>State:</t>
  </si>
  <si>
    <t>Zip:</t>
  </si>
  <si>
    <t>Contact Name:</t>
  </si>
  <si>
    <t>Email Address:</t>
  </si>
  <si>
    <t>Phone:</t>
  </si>
  <si>
    <t>Phone Ext:</t>
  </si>
  <si>
    <t>Comments:</t>
  </si>
  <si>
    <t>Location:</t>
  </si>
  <si>
    <t>CTDS:</t>
  </si>
  <si>
    <t>District:</t>
  </si>
  <si>
    <t>The information above is posted on ADE's Web site pursuant to A.R.S. §15-905(C) and is not intended to satisfy Open Meeting Law requirements under A.R.S. §38-431.02 et seq.</t>
  </si>
  <si>
    <t>CTDS NUMBER</t>
  </si>
  <si>
    <t>VERSION</t>
  </si>
  <si>
    <t>I certify that the Budget of</t>
  </si>
  <si>
    <t xml:space="preserve">District, </t>
  </si>
  <si>
    <t>revised by the Governing Board on</t>
  </si>
  <si>
    <t>during normal business hours.</t>
  </si>
  <si>
    <t>President of the Governing Board</t>
  </si>
  <si>
    <t>1.  Average Daily Membership:</t>
  </si>
  <si>
    <t>2.  Tax Rates:</t>
  </si>
  <si>
    <t>Prior Yr.</t>
  </si>
  <si>
    <t>Budget Yr.</t>
  </si>
  <si>
    <t>2017 ADM</t>
  </si>
  <si>
    <t>2018 ADM</t>
  </si>
  <si>
    <t>Attending</t>
  </si>
  <si>
    <t>Budget FY</t>
  </si>
  <si>
    <t>MAINTENANCE AND OPERATION EXPENDITURES</t>
  </si>
  <si>
    <t xml:space="preserve"> </t>
  </si>
  <si>
    <t>% Inc./(Decr.)</t>
  </si>
  <si>
    <t>Salaries and Benefits</t>
  </si>
  <si>
    <t>Other</t>
  </si>
  <si>
    <t>TOTAL</t>
  </si>
  <si>
    <t>from</t>
  </si>
  <si>
    <t>Prior FY</t>
  </si>
  <si>
    <t>100 Regular Education</t>
  </si>
  <si>
    <t xml:space="preserve">   1000 Instruction</t>
  </si>
  <si>
    <t xml:space="preserve">   2000 Support Services</t>
  </si>
  <si>
    <t xml:space="preserve">      2100 Students</t>
  </si>
  <si>
    <t xml:space="preserve">      2200 Instructional Staff</t>
  </si>
  <si>
    <t xml:space="preserve">      2300, 2400, 2500 Administration</t>
  </si>
  <si>
    <t xml:space="preserve">      2600 Oper./Maint. of Plant</t>
  </si>
  <si>
    <t xml:space="preserve">      2900 Other </t>
  </si>
  <si>
    <t xml:space="preserve">   3000 Oper. of Noninstructional Services</t>
  </si>
  <si>
    <t>610 School-Sponsored Cocurric. Activities</t>
  </si>
  <si>
    <t>620 School-Sponsored Athletics</t>
  </si>
  <si>
    <t>630, 700, 800, 900 Other Programs</t>
  </si>
  <si>
    <t xml:space="preserve">   Regular Education Subsection Subtotal </t>
  </si>
  <si>
    <t>200 and 300 Special Education</t>
  </si>
  <si>
    <t xml:space="preserve">   Special Education Subsection Subtotal </t>
  </si>
  <si>
    <t>400 Pupil Transportation</t>
  </si>
  <si>
    <t>510 Desegregation</t>
  </si>
  <si>
    <t>530 Dropout Prevention Programs</t>
  </si>
  <si>
    <t>540 Joint Career and Technical Education</t>
  </si>
  <si>
    <t xml:space="preserve">       and Vocational Education Center</t>
  </si>
  <si>
    <t>550 K-3 Reading Program</t>
  </si>
  <si>
    <t xml:space="preserve">   TOTAL EXPENDITURES</t>
  </si>
  <si>
    <t>TOTAL EXPENDITURES BY FUND</t>
  </si>
  <si>
    <t>$ Increase/</t>
  </si>
  <si>
    <t>% Increase/</t>
  </si>
  <si>
    <t>Budgeted Expenditures</t>
  </si>
  <si>
    <t>(Decrease)</t>
  </si>
  <si>
    <t>Fund</t>
  </si>
  <si>
    <t xml:space="preserve"> Prior FY</t>
  </si>
  <si>
    <t>Maintenance &amp; Operation</t>
  </si>
  <si>
    <t>Instructional Improvement</t>
  </si>
  <si>
    <t>Structured English Immersion</t>
  </si>
  <si>
    <t>Compensatory Instruction</t>
  </si>
  <si>
    <t>Classroom Site</t>
  </si>
  <si>
    <t>Federal Projects</t>
  </si>
  <si>
    <t>State Projects</t>
  </si>
  <si>
    <t>Unrestricted Capital Outlay</t>
  </si>
  <si>
    <t>New School Facilities</t>
  </si>
  <si>
    <t>Adjacent Ways</t>
  </si>
  <si>
    <t>Debt Service</t>
  </si>
  <si>
    <t>School Plant Fund</t>
  </si>
  <si>
    <t>Auxiliary Operations</t>
  </si>
  <si>
    <t>Bond Building</t>
  </si>
  <si>
    <t>Food Service</t>
  </si>
  <si>
    <t>M&amp;O FUND SPECIAL EDUCATION PROGRAMS BY TYPE</t>
  </si>
  <si>
    <t>PROPOSED STAFFING SUMMARY</t>
  </si>
  <si>
    <r>
      <t>Program (A.R.S. §§15-761</t>
    </r>
    <r>
      <rPr>
        <b/>
        <sz val="8"/>
        <rFont val="Times New Roman"/>
        <family val="1"/>
      </rPr>
      <t xml:space="preserve"> and 15-903)</t>
    </r>
  </si>
  <si>
    <t>Staff-Pupil</t>
  </si>
  <si>
    <t>Total All Disability Classifications</t>
  </si>
  <si>
    <t>Staff Type</t>
  </si>
  <si>
    <t>FTE</t>
  </si>
  <si>
    <t>Ratio</t>
  </si>
  <si>
    <t>Gifted Education</t>
  </si>
  <si>
    <t>Certified --</t>
  </si>
  <si>
    <t>Remedial Education</t>
  </si>
  <si>
    <t xml:space="preserve">Superintendent, Principals, </t>
  </si>
  <si>
    <t>1  to</t>
  </si>
  <si>
    <t>ELL Incremental Costs</t>
  </si>
  <si>
    <t xml:space="preserve">    Other Administrators</t>
  </si>
  <si>
    <t>ELL Compensatory Instruction</t>
  </si>
  <si>
    <t>Teachers</t>
  </si>
  <si>
    <t>Subtotal</t>
  </si>
  <si>
    <t>Classified --</t>
  </si>
  <si>
    <t xml:space="preserve">             TOTAL</t>
  </si>
  <si>
    <t>Managers, Supervisors, Directors</t>
  </si>
  <si>
    <t>Teachers Aides</t>
  </si>
  <si>
    <t>Special Education --</t>
  </si>
  <si>
    <t>Teacher</t>
  </si>
  <si>
    <t xml:space="preserve">1 to </t>
  </si>
  <si>
    <t>Staff</t>
  </si>
  <si>
    <t>County for fiscal year 2019 was officially</t>
  </si>
  <si>
    <t>2019 ADM</t>
  </si>
  <si>
    <t>3. Increase in average teacher salary from the prior year</t>
  </si>
  <si>
    <t xml:space="preserve">4. Percentage increase </t>
  </si>
  <si>
    <t>Est. Budget FY</t>
  </si>
  <si>
    <r>
      <t xml:space="preserve">Primary Rate </t>
    </r>
    <r>
      <rPr>
        <sz val="8"/>
        <color indexed="8"/>
        <rFont val="Times New Roman"/>
        <family val="1"/>
      </rPr>
      <t>(equalization formula funding and budget add-ons not required to be in secondary rate)</t>
    </r>
  </si>
  <si>
    <t>Maintenance &amp; Operation Fund</t>
  </si>
  <si>
    <t>Classroom Site Fund</t>
  </si>
  <si>
    <t>Unrestricted Capital Outlay Fund</t>
  </si>
  <si>
    <t>Budgeted</t>
  </si>
  <si>
    <t>Expenditures</t>
  </si>
  <si>
    <t xml:space="preserve">3.  Budgeted expenditures and budget limits  </t>
  </si>
  <si>
    <t>proposed by the Governing Board on</t>
  </si>
  <si>
    <t xml:space="preserve">  , 2018, and that the complete</t>
  </si>
  <si>
    <t>Revised Expenditure Budget may be reviewed by contacting</t>
  </si>
  <si>
    <t>Proposed Expenditure Budget may be reviewed by contacting</t>
  </si>
  <si>
    <t xml:space="preserve">   at the District Office, telephone</t>
  </si>
  <si>
    <r>
      <rPr>
        <b/>
        <sz val="8"/>
        <rFont val="Times New Roman"/>
        <family val="1"/>
      </rPr>
      <t>Secondary Rate</t>
    </r>
    <r>
      <rPr>
        <sz val="8"/>
        <rFont val="Times New Roman"/>
        <family val="1"/>
      </rPr>
      <t xml:space="preserve"> (voter-approved overrides, bonds, and Career Technical Education Districts, and desegregation, if applicable)</t>
    </r>
  </si>
  <si>
    <t xml:space="preserve"> SUMMARY OF SCHOOL DISTRICT REVISED EXPENDITURE BUDGET</t>
  </si>
  <si>
    <t xml:space="preserve"> SUMMARY OF SCHOOL DISTRICT PROPOSED EXPENDITURE BUDGET</t>
  </si>
  <si>
    <r>
      <t xml:space="preserve">This is a notification that the above mentioned School District will be having a public hearing and board meeting to </t>
    </r>
    <r>
      <rPr>
        <b/>
        <sz val="10"/>
        <color indexed="9"/>
        <rFont val="Arial"/>
        <family val="2"/>
      </rPr>
      <t>adopt</t>
    </r>
    <r>
      <rPr>
        <sz val="10"/>
        <color indexed="9"/>
        <rFont val="Arial"/>
        <family val="2"/>
      </rPr>
      <t xml:space="preserve"> its Fiscal Year 2019 Expenditure Budget.</t>
    </r>
  </si>
  <si>
    <r>
      <t xml:space="preserve">This is a notification that the above mentioned School District will be having a public hearing and board meeting to </t>
    </r>
    <r>
      <rPr>
        <b/>
        <sz val="10"/>
        <color indexed="9"/>
        <rFont val="Arial"/>
        <family val="2"/>
      </rPr>
      <t>revise</t>
    </r>
    <r>
      <rPr>
        <sz val="10"/>
        <color indexed="9"/>
        <rFont val="Arial"/>
        <family val="2"/>
      </rPr>
      <t xml:space="preserve"> its Fiscal Year 2019 Expenditure Budget, as required by A.R.S. §15-905(E)(1).</t>
    </r>
  </si>
  <si>
    <t>Budget Limit</t>
  </si>
  <si>
    <t>4. Average Teacher Salaries (A.R.S. §15-903.E, amended by Laws 2018, Ch. 285, §10)</t>
  </si>
  <si>
    <t>1. Average salary of all teachers employed in FY 2019 (budget year)</t>
  </si>
  <si>
    <t>2. Average salary of all teachers employed in FY 2018 (prior year)</t>
  </si>
  <si>
    <t xml:space="preserve">   Comments on average salary calculation (Optional):</t>
  </si>
  <si>
    <t>Vocational and Technical Education (non-CTED)</t>
  </si>
  <si>
    <t>Career Technical Education (CTED)</t>
  </si>
  <si>
    <t>Career Education (non-CTED)</t>
  </si>
  <si>
    <t>4510 North 37th Avenue</t>
  </si>
  <si>
    <t>Board Room</t>
  </si>
  <si>
    <t>Phoenix</t>
  </si>
  <si>
    <t>Scott Heusman</t>
  </si>
  <si>
    <t>602-336-2969</t>
  </si>
  <si>
    <t>scottheusman@alhambraesd.org</t>
  </si>
  <si>
    <t>ALHAMBRA SCHOOL</t>
  </si>
  <si>
    <t>MARICOPA</t>
  </si>
  <si>
    <t>6/21/2018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</si>
</sst>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h:mm\ AM/PM;@"/>
    <numFmt numFmtId="166" formatCode="[$-409]dddd\,\ mmmm\ dd\,\ yyyy"/>
    <numFmt numFmtId="167" formatCode="[&lt;=9999999]###\-####;\(###\)\ ###\-####"/>
    <numFmt numFmtId="168" formatCode="#,##0.000_);[Red]\(#,##0.000\)"/>
    <numFmt numFmtId="169" formatCode="#,##0.0000_);[Red]\(#,##0.0000\)"/>
    <numFmt numFmtId="170" formatCode="0.0%"/>
    <numFmt numFmtId="171" formatCode="#,##0.0_);\(#,##0.0\)"/>
    <numFmt numFmtId="172" formatCode="[$-409]dddd\,\ mmmm\ d\,\ yyyy"/>
  </numFmts>
  <fonts count="6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 MT"/>
      <family val="0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12"/>
      <name val="Times New Roman"/>
      <family val="1"/>
    </font>
    <font>
      <sz val="9"/>
      <name val="Arial MT"/>
      <family val="0"/>
    </font>
    <font>
      <sz val="12"/>
      <name val="Arial"/>
      <family val="2"/>
    </font>
    <font>
      <b/>
      <vertAlign val="superscript"/>
      <sz val="8"/>
      <color indexed="8"/>
      <name val="Times New Roman"/>
      <family val="1"/>
    </font>
    <font>
      <sz val="9"/>
      <name val="Times New Roman"/>
      <family val="1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60"/>
      <name val="Times New Roman"/>
      <family val="1"/>
    </font>
    <font>
      <b/>
      <sz val="22"/>
      <color indexed="10"/>
      <name val="Times New Roman"/>
      <family val="1"/>
    </font>
    <font>
      <b/>
      <sz val="8"/>
      <color indexed="9"/>
      <name val="Times New Roman"/>
      <family val="1"/>
    </font>
    <font>
      <sz val="8"/>
      <color indexed="9"/>
      <name val="Times New Roman"/>
      <family val="1"/>
    </font>
    <font>
      <b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C00000"/>
      <name val="Times New Roman"/>
      <family val="1"/>
    </font>
    <font>
      <sz val="10"/>
      <color theme="0"/>
      <name val="Arial"/>
      <family val="2"/>
    </font>
    <font>
      <b/>
      <sz val="22"/>
      <color rgb="FFFF0000"/>
      <name val="Times New Roman"/>
      <family val="1"/>
    </font>
    <font>
      <b/>
      <sz val="8"/>
      <color theme="0"/>
      <name val="Times New Roman"/>
      <family val="1"/>
    </font>
    <font>
      <sz val="8"/>
      <color theme="0"/>
      <name val="Times New Roman"/>
      <family val="1"/>
    </font>
    <font>
      <b/>
      <sz val="9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/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/>
      <right style="thin"/>
      <top/>
      <bottom/>
    </border>
    <border>
      <left style="thin">
        <color indexed="8"/>
      </left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indexed="8"/>
      </top>
      <bottom/>
    </border>
    <border>
      <left/>
      <right style="thin"/>
      <top style="thin"/>
      <bottom/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/>
    </border>
    <border>
      <left>
        <color indexed="63"/>
      </left>
      <right style="thin"/>
      <top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/>
      <bottom/>
    </border>
    <border>
      <left style="thin"/>
      <right style="thin"/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10" fillId="32" borderId="0">
      <alignment/>
      <protection/>
    </xf>
    <xf numFmtId="0" fontId="4" fillId="32" borderId="0">
      <alignment/>
      <protection/>
    </xf>
    <xf numFmtId="0" fontId="4" fillId="32" borderId="0">
      <alignment/>
      <protection/>
    </xf>
    <xf numFmtId="0" fontId="0" fillId="33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85">
    <xf numFmtId="0" fontId="0" fillId="0" borderId="0" xfId="0" applyAlignment="1">
      <alignment/>
    </xf>
    <xf numFmtId="0" fontId="0" fillId="0" borderId="0" xfId="57" applyFill="1" applyAlignment="1" applyProtection="1">
      <alignment horizontal="right"/>
      <protection/>
    </xf>
    <xf numFmtId="0" fontId="0" fillId="0" borderId="0" xfId="57" applyAlignment="1" applyProtection="1">
      <alignment/>
      <protection/>
    </xf>
    <xf numFmtId="0" fontId="0" fillId="0" borderId="0" xfId="57" applyProtection="1">
      <alignment/>
      <protection/>
    </xf>
    <xf numFmtId="0" fontId="0" fillId="0" borderId="0" xfId="57" applyAlignment="1" applyProtection="1">
      <alignment horizontal="right"/>
      <protection/>
    </xf>
    <xf numFmtId="0" fontId="3" fillId="0" borderId="0" xfId="57" applyFont="1" applyAlignment="1" applyProtection="1">
      <alignment wrapText="1"/>
      <protection/>
    </xf>
    <xf numFmtId="0" fontId="0" fillId="0" borderId="0" xfId="57" applyAlignment="1" applyProtection="1">
      <alignment horizontal="center"/>
      <protection/>
    </xf>
    <xf numFmtId="0" fontId="3" fillId="0" borderId="0" xfId="57" applyFont="1" applyAlignment="1" applyProtection="1">
      <alignment/>
      <protection/>
    </xf>
    <xf numFmtId="0" fontId="0" fillId="0" borderId="0" xfId="57" applyFont="1" applyFill="1" applyAlignment="1" applyProtection="1">
      <alignment wrapText="1"/>
      <protection/>
    </xf>
    <xf numFmtId="0" fontId="0" fillId="0" borderId="0" xfId="57" applyBorder="1" applyAlignment="1" applyProtection="1">
      <alignment horizontal="right"/>
      <protection/>
    </xf>
    <xf numFmtId="0" fontId="0" fillId="0" borderId="0" xfId="57" applyBorder="1" applyProtection="1">
      <alignment/>
      <protection/>
    </xf>
    <xf numFmtId="0" fontId="0" fillId="0" borderId="0" xfId="57" applyFill="1" applyBorder="1" applyAlignment="1" applyProtection="1">
      <alignment horizontal="right"/>
      <protection/>
    </xf>
    <xf numFmtId="0" fontId="0" fillId="0" borderId="10" xfId="57" applyFill="1" applyBorder="1" applyAlignment="1" applyProtection="1">
      <alignment horizontal="center"/>
      <protection locked="0"/>
    </xf>
    <xf numFmtId="0" fontId="0" fillId="0" borderId="10" xfId="57" applyFill="1" applyBorder="1" applyAlignment="1" applyProtection="1">
      <alignment horizontal="center"/>
      <protection/>
    </xf>
    <xf numFmtId="0" fontId="0" fillId="0" borderId="0" xfId="57" applyFill="1" applyBorder="1" applyAlignment="1" applyProtection="1">
      <alignment horizontal="center"/>
      <protection/>
    </xf>
    <xf numFmtId="0" fontId="0" fillId="0" borderId="0" xfId="57" applyFont="1" applyFill="1" applyBorder="1" applyAlignment="1" applyProtection="1">
      <alignment horizontal="right"/>
      <protection/>
    </xf>
    <xf numFmtId="0" fontId="0" fillId="0" borderId="0" xfId="57" applyFill="1" applyProtection="1">
      <alignment/>
      <protection/>
    </xf>
    <xf numFmtId="0" fontId="0" fillId="0" borderId="0" xfId="57" applyFont="1" applyFill="1" applyAlignment="1" applyProtection="1">
      <alignment vertical="top" wrapText="1"/>
      <protection/>
    </xf>
    <xf numFmtId="37" fontId="5" fillId="32" borderId="0" xfId="59" applyNumberFormat="1" applyFont="1" applyFill="1" applyAlignment="1" applyProtection="1">
      <alignment horizontal="right"/>
      <protection/>
    </xf>
    <xf numFmtId="0" fontId="4" fillId="32" borderId="0" xfId="59" applyNumberFormat="1" applyProtection="1">
      <alignment/>
      <protection/>
    </xf>
    <xf numFmtId="0" fontId="0" fillId="0" borderId="0" xfId="57" applyAlignment="1" applyProtection="1">
      <alignment wrapText="1"/>
      <protection/>
    </xf>
    <xf numFmtId="0" fontId="7" fillId="0" borderId="0" xfId="57" applyFont="1" applyFill="1" applyAlignment="1" applyProtection="1">
      <alignment horizontal="right" wrapText="1"/>
      <protection/>
    </xf>
    <xf numFmtId="0" fontId="7" fillId="32" borderId="0" xfId="59" applyNumberFormat="1" applyFont="1" applyAlignment="1" applyProtection="1">
      <alignment horizontal="left"/>
      <protection/>
    </xf>
    <xf numFmtId="0" fontId="7" fillId="32" borderId="0" xfId="59" applyNumberFormat="1" applyFont="1" applyBorder="1" applyAlignment="1" applyProtection="1">
      <alignment horizontal="center"/>
      <protection/>
    </xf>
    <xf numFmtId="0" fontId="7" fillId="0" borderId="0" xfId="59" applyNumberFormat="1" applyFont="1" applyFill="1" applyAlignment="1" applyProtection="1">
      <alignment/>
      <protection/>
    </xf>
    <xf numFmtId="49" fontId="7" fillId="0" borderId="11" xfId="57" applyNumberFormat="1" applyFont="1" applyFill="1" applyBorder="1" applyAlignment="1" applyProtection="1">
      <alignment horizontal="center"/>
      <protection locked="0"/>
    </xf>
    <xf numFmtId="0" fontId="7" fillId="0" borderId="11" xfId="57" applyFont="1" applyFill="1" applyBorder="1" applyAlignment="1" applyProtection="1">
      <alignment/>
      <protection locked="0"/>
    </xf>
    <xf numFmtId="0" fontId="6" fillId="32" borderId="0" xfId="59" applyNumberFormat="1" applyFont="1" applyProtection="1">
      <alignment/>
      <protection/>
    </xf>
    <xf numFmtId="37" fontId="8" fillId="32" borderId="0" xfId="59" applyNumberFormat="1" applyFont="1" applyFill="1" applyProtection="1">
      <alignment/>
      <protection/>
    </xf>
    <xf numFmtId="37" fontId="5" fillId="32" borderId="0" xfId="59" applyNumberFormat="1" applyFont="1" applyFill="1" applyProtection="1">
      <alignment/>
      <protection/>
    </xf>
    <xf numFmtId="0" fontId="9" fillId="34" borderId="12" xfId="53" applyNumberFormat="1" applyFont="1" applyFill="1" applyBorder="1" applyAlignment="1" applyProtection="1">
      <alignment/>
      <protection/>
    </xf>
    <xf numFmtId="37" fontId="5" fillId="32" borderId="13" xfId="59" applyNumberFormat="1" applyFont="1" applyFill="1" applyBorder="1" applyProtection="1">
      <alignment/>
      <protection/>
    </xf>
    <xf numFmtId="37" fontId="5" fillId="32" borderId="14" xfId="59" applyNumberFormat="1" applyFont="1" applyFill="1" applyBorder="1" applyProtection="1">
      <alignment/>
      <protection/>
    </xf>
    <xf numFmtId="37" fontId="5" fillId="32" borderId="15" xfId="59" applyNumberFormat="1" applyFont="1" applyFill="1" applyBorder="1" applyProtection="1">
      <alignment/>
      <protection/>
    </xf>
    <xf numFmtId="37" fontId="5" fillId="32" borderId="0" xfId="59" applyNumberFormat="1" applyFont="1" applyFill="1" applyBorder="1" applyProtection="1">
      <alignment/>
      <protection/>
    </xf>
    <xf numFmtId="0" fontId="7" fillId="0" borderId="0" xfId="59" applyNumberFormat="1" applyFont="1" applyFill="1" applyAlignment="1" applyProtection="1">
      <alignment horizontal="center" vertical="top"/>
      <protection/>
    </xf>
    <xf numFmtId="0" fontId="7" fillId="0" borderId="0" xfId="59" applyNumberFormat="1" applyFont="1" applyFill="1" applyBorder="1" applyAlignment="1" applyProtection="1">
      <alignment horizontal="center" vertical="top"/>
      <protection/>
    </xf>
    <xf numFmtId="168" fontId="8" fillId="0" borderId="16" xfId="59" applyNumberFormat="1" applyFont="1" applyFill="1" applyBorder="1" applyAlignment="1" applyProtection="1">
      <alignment/>
      <protection/>
    </xf>
    <xf numFmtId="168" fontId="6" fillId="0" borderId="17" xfId="57" applyNumberFormat="1" applyFont="1" applyFill="1" applyBorder="1" applyAlignment="1" applyProtection="1">
      <alignment/>
      <protection/>
    </xf>
    <xf numFmtId="37" fontId="5" fillId="32" borderId="0" xfId="59" applyNumberFormat="1" applyFont="1" applyFill="1" applyBorder="1" applyAlignment="1" applyProtection="1">
      <alignment horizontal="left"/>
      <protection/>
    </xf>
    <xf numFmtId="37" fontId="5" fillId="32" borderId="0" xfId="59" applyNumberFormat="1" applyFont="1" applyFill="1" applyBorder="1" applyAlignment="1" applyProtection="1">
      <alignment/>
      <protection/>
    </xf>
    <xf numFmtId="37" fontId="6" fillId="32" borderId="18" xfId="60" applyNumberFormat="1" applyFont="1" applyBorder="1">
      <alignment/>
      <protection/>
    </xf>
    <xf numFmtId="0" fontId="11" fillId="0" borderId="0" xfId="57" applyFont="1" applyAlignment="1">
      <alignment horizontal="left" vertical="center" wrapText="1"/>
      <protection/>
    </xf>
    <xf numFmtId="0" fontId="11" fillId="0" borderId="11" xfId="57" applyFont="1" applyBorder="1" applyAlignment="1">
      <alignment horizontal="left" vertical="center" wrapText="1"/>
      <protection/>
    </xf>
    <xf numFmtId="37" fontId="5" fillId="32" borderId="12" xfId="59" applyNumberFormat="1" applyFont="1" applyFill="1" applyBorder="1" applyAlignment="1" applyProtection="1">
      <alignment horizontal="centerContinuous"/>
      <protection/>
    </xf>
    <xf numFmtId="37" fontId="5" fillId="32" borderId="19" xfId="59" applyNumberFormat="1" applyFont="1" applyFill="1" applyBorder="1" applyAlignment="1" applyProtection="1">
      <alignment horizontal="centerContinuous"/>
      <protection/>
    </xf>
    <xf numFmtId="0" fontId="6" fillId="32" borderId="19" xfId="59" applyNumberFormat="1" applyFont="1" applyBorder="1" applyAlignment="1" applyProtection="1">
      <alignment horizontal="centerContinuous"/>
      <protection/>
    </xf>
    <xf numFmtId="37" fontId="5" fillId="32" borderId="20" xfId="59" applyNumberFormat="1" applyFont="1" applyFill="1" applyBorder="1" applyAlignment="1" applyProtection="1">
      <alignment horizontal="centerContinuous"/>
      <protection/>
    </xf>
    <xf numFmtId="37" fontId="5" fillId="32" borderId="21" xfId="59" applyNumberFormat="1" applyFont="1" applyFill="1" applyBorder="1" applyAlignment="1" applyProtection="1">
      <alignment horizontal="centerContinuous"/>
      <protection/>
    </xf>
    <xf numFmtId="37" fontId="5" fillId="32" borderId="22" xfId="59" applyNumberFormat="1" applyFont="1" applyFill="1" applyBorder="1" applyProtection="1">
      <alignment/>
      <protection/>
    </xf>
    <xf numFmtId="37" fontId="5" fillId="32" borderId="23" xfId="59" applyNumberFormat="1" applyFont="1" applyFill="1" applyBorder="1" applyProtection="1">
      <alignment/>
      <protection/>
    </xf>
    <xf numFmtId="37" fontId="5" fillId="32" borderId="24" xfId="59" applyNumberFormat="1" applyFont="1" applyFill="1" applyBorder="1" applyProtection="1">
      <alignment/>
      <protection/>
    </xf>
    <xf numFmtId="0" fontId="6" fillId="32" borderId="0" xfId="58" applyNumberFormat="1" applyFont="1" applyProtection="1">
      <alignment/>
      <protection/>
    </xf>
    <xf numFmtId="37" fontId="5" fillId="32" borderId="24" xfId="59" applyNumberFormat="1" applyFont="1" applyFill="1" applyBorder="1" applyAlignment="1" applyProtection="1">
      <alignment horizontal="centerContinuous"/>
      <protection/>
    </xf>
    <xf numFmtId="37" fontId="5" fillId="32" borderId="13" xfId="59" applyNumberFormat="1" applyFont="1" applyFill="1" applyBorder="1" applyAlignment="1" applyProtection="1">
      <alignment horizontal="centerContinuous"/>
      <protection/>
    </xf>
    <xf numFmtId="37" fontId="5" fillId="32" borderId="25" xfId="59" applyNumberFormat="1" applyFont="1" applyFill="1" applyBorder="1" applyAlignment="1" applyProtection="1">
      <alignment horizontal="centerContinuous"/>
      <protection/>
    </xf>
    <xf numFmtId="37" fontId="5" fillId="32" borderId="26" xfId="59" applyNumberFormat="1" applyFont="1" applyFill="1" applyBorder="1" applyAlignment="1" applyProtection="1">
      <alignment horizontal="centerContinuous"/>
      <protection/>
    </xf>
    <xf numFmtId="37" fontId="5" fillId="32" borderId="15" xfId="59" applyNumberFormat="1" applyFont="1" applyFill="1" applyBorder="1" applyAlignment="1" applyProtection="1">
      <alignment horizontal="centerContinuous"/>
      <protection/>
    </xf>
    <xf numFmtId="37" fontId="5" fillId="32" borderId="27" xfId="59" applyNumberFormat="1" applyFont="1" applyFill="1" applyBorder="1" applyAlignment="1" applyProtection="1">
      <alignment horizontal="center"/>
      <protection/>
    </xf>
    <xf numFmtId="37" fontId="5" fillId="32" borderId="17" xfId="59" applyNumberFormat="1" applyFont="1" applyFill="1" applyBorder="1" applyProtection="1">
      <alignment/>
      <protection/>
    </xf>
    <xf numFmtId="0" fontId="7" fillId="32" borderId="22" xfId="58" applyFont="1" applyBorder="1" applyProtection="1">
      <alignment/>
      <protection/>
    </xf>
    <xf numFmtId="0" fontId="7" fillId="32" borderId="0" xfId="58" applyFont="1" applyBorder="1" applyProtection="1">
      <alignment/>
      <protection/>
    </xf>
    <xf numFmtId="37" fontId="5" fillId="32" borderId="0" xfId="59" applyNumberFormat="1" applyFont="1" applyFill="1" applyAlignment="1" applyProtection="1">
      <alignment horizontal="left"/>
      <protection/>
    </xf>
    <xf numFmtId="0" fontId="7" fillId="0" borderId="22" xfId="58" applyFont="1" applyFill="1" applyBorder="1" applyProtection="1">
      <alignment/>
      <protection/>
    </xf>
    <xf numFmtId="0" fontId="7" fillId="0" borderId="0" xfId="58" applyFont="1" applyFill="1" applyBorder="1" applyProtection="1">
      <alignment/>
      <protection/>
    </xf>
    <xf numFmtId="37" fontId="8" fillId="32" borderId="28" xfId="59" applyNumberFormat="1" applyFont="1" applyFill="1" applyBorder="1" applyProtection="1">
      <alignment/>
      <protection/>
    </xf>
    <xf numFmtId="37" fontId="8" fillId="32" borderId="17" xfId="59" applyNumberFormat="1" applyFont="1" applyFill="1" applyBorder="1" applyProtection="1">
      <alignment/>
      <protection/>
    </xf>
    <xf numFmtId="37" fontId="5" fillId="0" borderId="0" xfId="59" applyNumberFormat="1" applyFont="1" applyFill="1" applyProtection="1">
      <alignment/>
      <protection/>
    </xf>
    <xf numFmtId="37" fontId="5" fillId="0" borderId="0" xfId="59" applyNumberFormat="1" applyFont="1" applyFill="1" applyAlignment="1" applyProtection="1">
      <alignment horizontal="left"/>
      <protection/>
    </xf>
    <xf numFmtId="37" fontId="8" fillId="32" borderId="28" xfId="59" applyNumberFormat="1" applyFont="1" applyFill="1" applyBorder="1" applyProtection="1">
      <alignment/>
      <protection/>
    </xf>
    <xf numFmtId="37" fontId="8" fillId="0" borderId="17" xfId="59" applyNumberFormat="1" applyFont="1" applyFill="1" applyBorder="1" applyProtection="1">
      <alignment/>
      <protection/>
    </xf>
    <xf numFmtId="37" fontId="8" fillId="0" borderId="28" xfId="59" applyNumberFormat="1" applyFont="1" applyFill="1" applyBorder="1" applyProtection="1">
      <alignment/>
      <protection/>
    </xf>
    <xf numFmtId="0" fontId="7" fillId="32" borderId="22" xfId="58" applyFont="1" applyBorder="1" applyAlignment="1" applyProtection="1">
      <alignment horizontal="left"/>
      <protection/>
    </xf>
    <xf numFmtId="0" fontId="7" fillId="32" borderId="0" xfId="58" applyFont="1" applyBorder="1" applyAlignment="1" applyProtection="1">
      <alignment horizontal="left"/>
      <protection/>
    </xf>
    <xf numFmtId="37" fontId="6" fillId="32" borderId="28" xfId="59" applyNumberFormat="1" applyFont="1" applyBorder="1" applyProtection="1">
      <alignment/>
      <protection/>
    </xf>
    <xf numFmtId="0" fontId="7" fillId="32" borderId="22" xfId="59" applyNumberFormat="1" applyFont="1" applyBorder="1" applyProtection="1">
      <alignment/>
      <protection/>
    </xf>
    <xf numFmtId="0" fontId="7" fillId="32" borderId="0" xfId="59" applyNumberFormat="1" applyFont="1" applyBorder="1" applyProtection="1">
      <alignment/>
      <protection/>
    </xf>
    <xf numFmtId="0" fontId="7" fillId="32" borderId="0" xfId="59" applyNumberFormat="1" applyFont="1" applyProtection="1">
      <alignment/>
      <protection/>
    </xf>
    <xf numFmtId="0" fontId="7" fillId="0" borderId="22" xfId="59" applyNumberFormat="1" applyFont="1" applyFill="1" applyBorder="1" applyProtection="1">
      <alignment/>
      <protection/>
    </xf>
    <xf numFmtId="0" fontId="7" fillId="0" borderId="0" xfId="59" applyNumberFormat="1" applyFont="1" applyFill="1" applyBorder="1" applyProtection="1">
      <alignment/>
      <protection/>
    </xf>
    <xf numFmtId="0" fontId="7" fillId="0" borderId="0" xfId="59" applyNumberFormat="1" applyFont="1" applyFill="1" applyProtection="1">
      <alignment/>
      <protection/>
    </xf>
    <xf numFmtId="37" fontId="6" fillId="0" borderId="28" xfId="59" applyNumberFormat="1" applyFont="1" applyFill="1" applyBorder="1" applyProtection="1">
      <alignment/>
      <protection/>
    </xf>
    <xf numFmtId="0" fontId="7" fillId="32" borderId="22" xfId="59" applyNumberFormat="1" applyFont="1" applyBorder="1" applyAlignment="1" applyProtection="1">
      <alignment/>
      <protection/>
    </xf>
    <xf numFmtId="0" fontId="7" fillId="32" borderId="0" xfId="59" applyNumberFormat="1" applyFont="1" applyBorder="1" applyAlignment="1" applyProtection="1">
      <alignment/>
      <protection/>
    </xf>
    <xf numFmtId="0" fontId="0" fillId="0" borderId="23" xfId="57" applyBorder="1" applyAlignment="1">
      <alignment/>
      <protection/>
    </xf>
    <xf numFmtId="37" fontId="6" fillId="0" borderId="17" xfId="59" applyNumberFormat="1" applyFont="1" applyFill="1" applyBorder="1" applyAlignment="1" applyProtection="1">
      <alignment/>
      <protection/>
    </xf>
    <xf numFmtId="0" fontId="7" fillId="0" borderId="22" xfId="59" applyNumberFormat="1" applyFont="1" applyFill="1" applyBorder="1" applyAlignment="1" applyProtection="1">
      <alignment/>
      <protection/>
    </xf>
    <xf numFmtId="0" fontId="7" fillId="0" borderId="0" xfId="59" applyNumberFormat="1" applyFont="1" applyFill="1" applyBorder="1" applyAlignment="1" applyProtection="1">
      <alignment/>
      <protection/>
    </xf>
    <xf numFmtId="0" fontId="0" fillId="0" borderId="23" xfId="57" applyFill="1" applyBorder="1" applyAlignment="1">
      <alignment/>
      <protection/>
    </xf>
    <xf numFmtId="37" fontId="8" fillId="0" borderId="17" xfId="59" applyNumberFormat="1" applyFont="1" applyFill="1" applyBorder="1" applyAlignment="1" applyProtection="1">
      <alignment/>
      <protection/>
    </xf>
    <xf numFmtId="37" fontId="5" fillId="32" borderId="29" xfId="59" applyNumberFormat="1" applyFont="1" applyFill="1" applyBorder="1" applyAlignment="1" applyProtection="1">
      <alignment horizontal="left"/>
      <protection/>
    </xf>
    <xf numFmtId="37" fontId="5" fillId="32" borderId="11" xfId="59" applyNumberFormat="1" applyFont="1" applyFill="1" applyBorder="1" applyAlignment="1" applyProtection="1">
      <alignment horizontal="left"/>
      <protection/>
    </xf>
    <xf numFmtId="0" fontId="6" fillId="32" borderId="30" xfId="59" applyNumberFormat="1" applyFont="1" applyBorder="1" applyProtection="1">
      <alignment/>
      <protection/>
    </xf>
    <xf numFmtId="37" fontId="6" fillId="32" borderId="31" xfId="59" applyNumberFormat="1" applyFont="1" applyBorder="1" applyProtection="1">
      <alignment/>
      <protection/>
    </xf>
    <xf numFmtId="0" fontId="6" fillId="32" borderId="0" xfId="59" applyNumberFormat="1" applyFont="1" applyBorder="1" applyProtection="1">
      <alignment/>
      <protection/>
    </xf>
    <xf numFmtId="37" fontId="6" fillId="32" borderId="0" xfId="59" applyNumberFormat="1" applyFont="1" applyBorder="1" applyProtection="1">
      <alignment/>
      <protection/>
    </xf>
    <xf numFmtId="170" fontId="8" fillId="32" borderId="19" xfId="59" applyNumberFormat="1" applyFont="1" applyFill="1" applyBorder="1" applyAlignment="1" applyProtection="1">
      <alignment horizontal="right"/>
      <protection/>
    </xf>
    <xf numFmtId="37" fontId="8" fillId="32" borderId="0" xfId="60" applyNumberFormat="1" applyFont="1" applyFill="1" applyAlignment="1" applyProtection="1">
      <alignment horizontal="centerContinuous"/>
      <protection/>
    </xf>
    <xf numFmtId="37" fontId="8" fillId="32" borderId="0" xfId="60" applyNumberFormat="1" applyFont="1" applyFill="1" applyProtection="1">
      <alignment/>
      <protection/>
    </xf>
    <xf numFmtId="37" fontId="5" fillId="32" borderId="13" xfId="60" applyNumberFormat="1" applyFont="1" applyFill="1" applyBorder="1" applyAlignment="1" applyProtection="1">
      <alignment horizontal="center"/>
      <protection/>
    </xf>
    <xf numFmtId="0" fontId="57" fillId="0" borderId="0" xfId="60" applyNumberFormat="1" applyFont="1" applyFill="1" applyBorder="1" applyAlignment="1" applyProtection="1">
      <alignment horizontal="center" vertical="center" wrapText="1"/>
      <protection/>
    </xf>
    <xf numFmtId="37" fontId="5" fillId="32" borderId="15" xfId="60" applyNumberFormat="1" applyFont="1" applyFill="1" applyBorder="1" applyProtection="1">
      <alignment/>
      <protection/>
    </xf>
    <xf numFmtId="37" fontId="5" fillId="32" borderId="25" xfId="60" applyNumberFormat="1" applyFont="1" applyFill="1" applyBorder="1" applyAlignment="1" applyProtection="1">
      <alignment horizontal="centerContinuous"/>
      <protection/>
    </xf>
    <xf numFmtId="37" fontId="5" fillId="32" borderId="26" xfId="60" applyNumberFormat="1" applyFont="1" applyFill="1" applyBorder="1" applyAlignment="1" applyProtection="1">
      <alignment horizontal="centerContinuous"/>
      <protection/>
    </xf>
    <xf numFmtId="37" fontId="5" fillId="32" borderId="32" xfId="60" applyNumberFormat="1" applyFont="1" applyFill="1" applyBorder="1" applyAlignment="1" applyProtection="1">
      <alignment horizontal="center"/>
      <protection/>
    </xf>
    <xf numFmtId="37" fontId="5" fillId="32" borderId="22" xfId="60" applyNumberFormat="1" applyFont="1" applyFill="1" applyBorder="1" applyAlignment="1" applyProtection="1">
      <alignment/>
      <protection/>
    </xf>
    <xf numFmtId="37" fontId="5" fillId="32" borderId="27" xfId="60" applyNumberFormat="1" applyFont="1" applyFill="1" applyBorder="1" applyAlignment="1" applyProtection="1">
      <alignment horizontal="center"/>
      <protection/>
    </xf>
    <xf numFmtId="37" fontId="5" fillId="32" borderId="15" xfId="60" applyNumberFormat="1" applyFont="1" applyFill="1" applyBorder="1" applyAlignment="1" applyProtection="1">
      <alignment horizontal="center"/>
      <protection/>
    </xf>
    <xf numFmtId="37" fontId="5" fillId="32" borderId="25" xfId="60" applyNumberFormat="1" applyFont="1" applyFill="1" applyBorder="1" applyProtection="1">
      <alignment/>
      <protection/>
    </xf>
    <xf numFmtId="37" fontId="5" fillId="32" borderId="25" xfId="60" applyNumberFormat="1" applyFont="1" applyFill="1" applyBorder="1" applyAlignment="1" applyProtection="1">
      <alignment horizontal="center"/>
      <protection/>
    </xf>
    <xf numFmtId="37" fontId="5" fillId="32" borderId="17" xfId="60" applyNumberFormat="1" applyFont="1" applyFill="1" applyBorder="1" applyAlignment="1" applyProtection="1">
      <alignment horizontal="center"/>
      <protection/>
    </xf>
    <xf numFmtId="37" fontId="8" fillId="0" borderId="27" xfId="60" applyNumberFormat="1" applyFont="1" applyFill="1" applyBorder="1" applyProtection="1">
      <alignment/>
      <protection/>
    </xf>
    <xf numFmtId="37" fontId="8" fillId="0" borderId="13" xfId="60" applyNumberFormat="1" applyFont="1" applyFill="1" applyBorder="1" applyProtection="1">
      <alignment/>
      <protection/>
    </xf>
    <xf numFmtId="37" fontId="8" fillId="0" borderId="22" xfId="60" applyNumberFormat="1" applyFont="1" applyFill="1" applyBorder="1" applyProtection="1">
      <alignment/>
      <protection/>
    </xf>
    <xf numFmtId="37" fontId="8" fillId="0" borderId="18" xfId="60" applyNumberFormat="1" applyFont="1" applyFill="1" applyBorder="1" applyProtection="1">
      <alignment/>
      <protection/>
    </xf>
    <xf numFmtId="37" fontId="8" fillId="0" borderId="28" xfId="60" applyNumberFormat="1" applyFont="1" applyFill="1" applyBorder="1" applyProtection="1">
      <alignment/>
      <protection/>
    </xf>
    <xf numFmtId="37" fontId="8" fillId="32" borderId="17" xfId="60" applyNumberFormat="1" applyFont="1" applyFill="1" applyBorder="1" applyProtection="1">
      <alignment/>
      <protection/>
    </xf>
    <xf numFmtId="37" fontId="8" fillId="32" borderId="28" xfId="60" applyNumberFormat="1" applyFont="1" applyFill="1" applyBorder="1" applyProtection="1">
      <alignment/>
      <protection/>
    </xf>
    <xf numFmtId="0" fontId="6" fillId="32" borderId="0" xfId="60" applyNumberFormat="1" applyFont="1" applyProtection="1">
      <alignment/>
      <protection/>
    </xf>
    <xf numFmtId="0" fontId="6" fillId="0" borderId="15" xfId="57" applyFont="1" applyBorder="1" applyAlignment="1">
      <alignment/>
      <protection/>
    </xf>
    <xf numFmtId="37" fontId="8" fillId="0" borderId="17" xfId="60" applyNumberFormat="1" applyFont="1" applyFill="1" applyBorder="1" applyProtection="1">
      <alignment/>
      <protection/>
    </xf>
    <xf numFmtId="37" fontId="8" fillId="0" borderId="15" xfId="60" applyNumberFormat="1" applyFont="1" applyFill="1" applyBorder="1" applyAlignment="1" applyProtection="1">
      <alignment horizontal="left"/>
      <protection/>
    </xf>
    <xf numFmtId="37" fontId="8" fillId="0" borderId="33" xfId="60" applyNumberFormat="1" applyFont="1" applyFill="1" applyBorder="1" applyProtection="1">
      <alignment/>
      <protection/>
    </xf>
    <xf numFmtId="37" fontId="6" fillId="32" borderId="0" xfId="60" applyNumberFormat="1" applyFont="1" applyBorder="1" applyProtection="1">
      <alignment/>
      <protection/>
    </xf>
    <xf numFmtId="37" fontId="5" fillId="0" borderId="17" xfId="60" applyNumberFormat="1" applyFont="1" applyFill="1" applyBorder="1" applyAlignment="1" applyProtection="1">
      <alignment horizontal="center"/>
      <protection/>
    </xf>
    <xf numFmtId="37" fontId="8" fillId="32" borderId="15" xfId="60" applyNumberFormat="1" applyFont="1" applyFill="1" applyBorder="1" applyProtection="1">
      <alignment/>
      <protection/>
    </xf>
    <xf numFmtId="37" fontId="8" fillId="32" borderId="34" xfId="60" applyNumberFormat="1" applyFont="1" applyFill="1" applyBorder="1" applyProtection="1">
      <alignment/>
      <protection/>
    </xf>
    <xf numFmtId="37" fontId="8" fillId="32" borderId="26" xfId="60" applyNumberFormat="1" applyFont="1" applyFill="1" applyBorder="1" applyProtection="1">
      <alignment/>
      <protection/>
    </xf>
    <xf numFmtId="37" fontId="8" fillId="32" borderId="27" xfId="60" applyNumberFormat="1" applyFont="1" applyFill="1" applyBorder="1" applyAlignment="1" applyProtection="1">
      <alignment/>
      <protection/>
    </xf>
    <xf numFmtId="171" fontId="8" fillId="0" borderId="24" xfId="60" applyNumberFormat="1" applyFont="1" applyFill="1" applyBorder="1" applyAlignment="1" applyProtection="1">
      <alignment/>
      <protection/>
    </xf>
    <xf numFmtId="37" fontId="8" fillId="0" borderId="15" xfId="60" applyNumberFormat="1" applyFont="1" applyFill="1" applyBorder="1" applyProtection="1">
      <alignment/>
      <protection/>
    </xf>
    <xf numFmtId="37" fontId="8" fillId="32" borderId="15" xfId="60" applyNumberFormat="1" applyFont="1" applyFill="1" applyBorder="1" applyAlignment="1" applyProtection="1">
      <alignment horizontal="left"/>
      <protection/>
    </xf>
    <xf numFmtId="37" fontId="8" fillId="32" borderId="17" xfId="60" applyNumberFormat="1" applyFont="1" applyFill="1" applyBorder="1" applyAlignment="1" applyProtection="1">
      <alignment horizontal="right"/>
      <protection/>
    </xf>
    <xf numFmtId="171" fontId="8" fillId="0" borderId="26" xfId="60" applyNumberFormat="1" applyFont="1" applyFill="1" applyBorder="1" applyAlignment="1" applyProtection="1">
      <alignment horizontal="center"/>
      <protection/>
    </xf>
    <xf numFmtId="37" fontId="8" fillId="32" borderId="34" xfId="60" applyNumberFormat="1" applyFont="1" applyFill="1" applyBorder="1" applyAlignment="1" applyProtection="1">
      <alignment horizontal="right"/>
      <protection/>
    </xf>
    <xf numFmtId="37" fontId="8" fillId="32" borderId="15" xfId="60" applyNumberFormat="1" applyFont="1" applyFill="1" applyBorder="1" applyAlignment="1" applyProtection="1">
      <alignment horizontal="center"/>
      <protection/>
    </xf>
    <xf numFmtId="37" fontId="8" fillId="32" borderId="0" xfId="60" applyNumberFormat="1" applyFont="1" applyFill="1" applyAlignment="1" applyProtection="1">
      <alignment horizontal="left"/>
      <protection/>
    </xf>
    <xf numFmtId="37" fontId="8" fillId="33" borderId="15" xfId="60" applyNumberFormat="1" applyFont="1" applyFill="1" applyBorder="1" applyProtection="1">
      <alignment/>
      <protection/>
    </xf>
    <xf numFmtId="37" fontId="8" fillId="0" borderId="35" xfId="60" applyNumberFormat="1" applyFont="1" applyFill="1" applyBorder="1" applyProtection="1">
      <alignment/>
      <protection/>
    </xf>
    <xf numFmtId="37" fontId="8" fillId="32" borderId="0" xfId="60" applyNumberFormat="1" applyFont="1" applyFill="1" applyAlignment="1" applyProtection="1">
      <alignment horizontal="right"/>
      <protection/>
    </xf>
    <xf numFmtId="37" fontId="8" fillId="32" borderId="25" xfId="60" applyNumberFormat="1" applyFont="1" applyFill="1" applyBorder="1" applyAlignment="1" applyProtection="1">
      <alignment horizontal="left"/>
      <protection/>
    </xf>
    <xf numFmtId="37" fontId="8" fillId="0" borderId="36" xfId="60" applyNumberFormat="1" applyFont="1" applyFill="1" applyBorder="1" applyProtection="1">
      <alignment/>
      <protection/>
    </xf>
    <xf numFmtId="37" fontId="8" fillId="32" borderId="28" xfId="60" applyNumberFormat="1" applyFont="1" applyFill="1" applyBorder="1" applyAlignment="1" applyProtection="1">
      <alignment horizontal="right"/>
      <protection/>
    </xf>
    <xf numFmtId="37" fontId="8" fillId="32" borderId="37" xfId="60" applyNumberFormat="1" applyFont="1" applyFill="1" applyBorder="1" applyAlignment="1" applyProtection="1">
      <alignment horizontal="right"/>
      <protection/>
    </xf>
    <xf numFmtId="0" fontId="4" fillId="32" borderId="0" xfId="60" applyNumberFormat="1" applyProtection="1">
      <alignment/>
      <protection/>
    </xf>
    <xf numFmtId="37" fontId="8" fillId="32" borderId="0" xfId="60" applyNumberFormat="1" applyFont="1" applyFill="1" applyBorder="1" applyAlignment="1" applyProtection="1">
      <alignment horizontal="left"/>
      <protection/>
    </xf>
    <xf numFmtId="37" fontId="8" fillId="32" borderId="0" xfId="60" applyNumberFormat="1" applyFont="1" applyFill="1" applyBorder="1" applyProtection="1">
      <alignment/>
      <protection/>
    </xf>
    <xf numFmtId="3" fontId="8" fillId="32" borderId="0" xfId="60" applyNumberFormat="1" applyFont="1" applyFill="1" applyBorder="1" applyProtection="1">
      <alignment/>
      <protection/>
    </xf>
    <xf numFmtId="37" fontId="8" fillId="32" borderId="22" xfId="60" applyNumberFormat="1" applyFont="1" applyFill="1" applyBorder="1" applyProtection="1">
      <alignment/>
      <protection/>
    </xf>
    <xf numFmtId="0" fontId="6" fillId="32" borderId="0" xfId="60" applyNumberFormat="1" applyFont="1" applyAlignment="1" applyProtection="1">
      <alignment horizontal="centerContinuous"/>
      <protection/>
    </xf>
    <xf numFmtId="37" fontId="8" fillId="32" borderId="22" xfId="60" applyNumberFormat="1" applyFont="1" applyFill="1" applyBorder="1" applyAlignment="1" applyProtection="1">
      <alignment horizontal="center"/>
      <protection/>
    </xf>
    <xf numFmtId="0" fontId="6" fillId="32" borderId="22" xfId="60" applyNumberFormat="1" applyFont="1" applyBorder="1" applyProtection="1">
      <alignment/>
      <protection/>
    </xf>
    <xf numFmtId="37" fontId="8" fillId="32" borderId="22" xfId="60" applyNumberFormat="1" applyFont="1" applyFill="1" applyBorder="1" applyAlignment="1" applyProtection="1">
      <alignment horizontal="left"/>
      <protection/>
    </xf>
    <xf numFmtId="37" fontId="8" fillId="32" borderId="0" xfId="60" applyNumberFormat="1" applyFont="1" applyFill="1" applyBorder="1" applyAlignment="1" applyProtection="1">
      <alignment horizontal="right"/>
      <protection/>
    </xf>
    <xf numFmtId="0" fontId="6" fillId="32" borderId="0" xfId="60" applyNumberFormat="1" applyFont="1" applyAlignment="1" applyProtection="1">
      <alignment horizontal="right"/>
      <protection/>
    </xf>
    <xf numFmtId="0" fontId="6" fillId="32" borderId="23" xfId="60" applyNumberFormat="1" applyFont="1" applyBorder="1" applyAlignment="1" applyProtection="1">
      <alignment horizontal="center"/>
      <protection/>
    </xf>
    <xf numFmtId="0" fontId="6" fillId="32" borderId="26" xfId="60" applyNumberFormat="1" applyFont="1" applyBorder="1" applyAlignment="1" applyProtection="1">
      <alignment horizontal="center"/>
      <protection/>
    </xf>
    <xf numFmtId="37" fontId="8" fillId="32" borderId="18" xfId="60" applyNumberFormat="1" applyFont="1" applyFill="1" applyBorder="1" applyAlignment="1" applyProtection="1">
      <alignment horizontal="right"/>
      <protection/>
    </xf>
    <xf numFmtId="0" fontId="6" fillId="32" borderId="38" xfId="60" applyNumberFormat="1" applyFont="1" applyBorder="1" applyAlignment="1" applyProtection="1">
      <alignment horizontal="right"/>
      <protection/>
    </xf>
    <xf numFmtId="171" fontId="8" fillId="32" borderId="39" xfId="60" applyNumberFormat="1" applyFont="1" applyFill="1" applyBorder="1" applyAlignment="1" applyProtection="1">
      <alignment horizontal="center"/>
      <protection/>
    </xf>
    <xf numFmtId="0" fontId="4" fillId="32" borderId="0" xfId="60" applyNumberFormat="1">
      <alignment/>
      <protection/>
    </xf>
    <xf numFmtId="37" fontId="8" fillId="32" borderId="29" xfId="60" applyNumberFormat="1" applyFont="1" applyFill="1" applyBorder="1" applyAlignment="1" applyProtection="1">
      <alignment horizontal="left"/>
      <protection/>
    </xf>
    <xf numFmtId="0" fontId="6" fillId="32" borderId="40" xfId="60" applyNumberFormat="1" applyFont="1" applyBorder="1" applyProtection="1">
      <alignment/>
      <protection/>
    </xf>
    <xf numFmtId="0" fontId="0" fillId="0" borderId="0" xfId="0" applyFont="1" applyFill="1" applyAlignment="1" applyProtection="1">
      <alignment wrapText="1"/>
      <protection/>
    </xf>
    <xf numFmtId="0" fontId="58" fillId="0" borderId="0" xfId="0" applyFont="1" applyFill="1" applyAlignment="1" applyProtection="1">
      <alignment/>
      <protection/>
    </xf>
    <xf numFmtId="0" fontId="58" fillId="0" borderId="0" xfId="57" applyFont="1" applyFill="1" applyAlignment="1" applyProtection="1">
      <alignment/>
      <protection/>
    </xf>
    <xf numFmtId="0" fontId="7" fillId="0" borderId="0" xfId="57" applyFont="1" applyAlignment="1" applyProtection="1">
      <alignment/>
      <protection/>
    </xf>
    <xf numFmtId="37" fontId="5" fillId="32" borderId="23" xfId="59" applyNumberFormat="1" applyFont="1" applyFill="1" applyBorder="1" applyAlignment="1" applyProtection="1">
      <alignment horizontal="center" vertical="center"/>
      <protection/>
    </xf>
    <xf numFmtId="37" fontId="5" fillId="32" borderId="26" xfId="59" applyNumberFormat="1" applyFont="1" applyFill="1" applyBorder="1" applyAlignment="1" applyProtection="1">
      <alignment horizontal="center" vertical="center"/>
      <protection/>
    </xf>
    <xf numFmtId="49" fontId="0" fillId="0" borderId="11" xfId="57" applyNumberFormat="1" applyBorder="1" applyAlignment="1" applyProtection="1">
      <alignment/>
      <protection/>
    </xf>
    <xf numFmtId="0" fontId="7" fillId="32" borderId="19" xfId="59" applyNumberFormat="1" applyFont="1" applyBorder="1" applyAlignment="1" applyProtection="1">
      <alignment horizontal="center"/>
      <protection/>
    </xf>
    <xf numFmtId="0" fontId="7" fillId="32" borderId="14" xfId="59" applyNumberFormat="1" applyFont="1" applyBorder="1" applyAlignment="1" applyProtection="1">
      <alignment horizontal="center"/>
      <protection/>
    </xf>
    <xf numFmtId="37" fontId="8" fillId="32" borderId="13" xfId="59" applyNumberFormat="1" applyFont="1" applyFill="1" applyBorder="1" applyAlignment="1" applyProtection="1">
      <alignment/>
      <protection/>
    </xf>
    <xf numFmtId="37" fontId="8" fillId="32" borderId="41" xfId="59" applyNumberFormat="1" applyFont="1" applyFill="1" applyBorder="1" applyAlignment="1" applyProtection="1">
      <alignment/>
      <protection/>
    </xf>
    <xf numFmtId="0" fontId="0" fillId="0" borderId="11" xfId="57" applyBorder="1" applyProtection="1">
      <alignment/>
      <protection/>
    </xf>
    <xf numFmtId="0" fontId="4" fillId="0" borderId="14" xfId="59" applyNumberFormat="1" applyFill="1" applyBorder="1" applyProtection="1">
      <alignment/>
      <protection/>
    </xf>
    <xf numFmtId="37" fontId="5" fillId="0" borderId="14" xfId="59" applyNumberFormat="1" applyFont="1" applyFill="1" applyBorder="1" applyAlignment="1" applyProtection="1">
      <alignment horizontal="center" vertical="center"/>
      <protection/>
    </xf>
    <xf numFmtId="37" fontId="59" fillId="0" borderId="0" xfId="59" applyNumberFormat="1" applyFont="1" applyFill="1" applyBorder="1" applyAlignment="1" applyProtection="1">
      <alignment vertical="top" wrapText="1"/>
      <protection/>
    </xf>
    <xf numFmtId="37" fontId="5" fillId="0" borderId="0" xfId="59" applyNumberFormat="1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/>
      <protection/>
    </xf>
    <xf numFmtId="0" fontId="4" fillId="0" borderId="0" xfId="59" applyNumberFormat="1" applyFill="1" applyBorder="1" applyProtection="1">
      <alignment/>
      <protection/>
    </xf>
    <xf numFmtId="0" fontId="6" fillId="0" borderId="0" xfId="0" applyFont="1" applyFill="1" applyBorder="1" applyAlignment="1" applyProtection="1">
      <alignment horizontal="right"/>
      <protection/>
    </xf>
    <xf numFmtId="0" fontId="0" fillId="0" borderId="0" xfId="57" applyFill="1" applyBorder="1" applyProtection="1">
      <alignment/>
      <protection/>
    </xf>
    <xf numFmtId="38" fontId="6" fillId="0" borderId="0" xfId="0" applyNumberFormat="1" applyFont="1" applyFill="1" applyBorder="1" applyAlignment="1" applyProtection="1">
      <alignment/>
      <protection/>
    </xf>
    <xf numFmtId="9" fontId="6" fillId="0" borderId="0" xfId="63" applyFont="1" applyFill="1" applyBorder="1" applyAlignment="1" applyProtection="1">
      <alignment/>
      <protection/>
    </xf>
    <xf numFmtId="0" fontId="60" fillId="0" borderId="0" xfId="57" applyFont="1" applyAlignment="1" applyProtection="1">
      <alignment/>
      <protection/>
    </xf>
    <xf numFmtId="37" fontId="5" fillId="32" borderId="0" xfId="60" applyNumberFormat="1" applyFont="1" applyFill="1" applyBorder="1" applyAlignment="1" applyProtection="1">
      <alignment/>
      <protection/>
    </xf>
    <xf numFmtId="0" fontId="9" fillId="34" borderId="19" xfId="53" applyNumberFormat="1" applyFont="1" applyFill="1" applyBorder="1" applyAlignment="1" applyProtection="1">
      <alignment/>
      <protection/>
    </xf>
    <xf numFmtId="0" fontId="6" fillId="0" borderId="22" xfId="57" applyFont="1" applyBorder="1" applyAlignment="1">
      <alignment/>
      <protection/>
    </xf>
    <xf numFmtId="38" fontId="8" fillId="32" borderId="15" xfId="60" applyNumberFormat="1" applyFont="1" applyFill="1" applyBorder="1" applyProtection="1">
      <alignment/>
      <protection/>
    </xf>
    <xf numFmtId="37" fontId="8" fillId="0" borderId="25" xfId="60" applyNumberFormat="1" applyFont="1" applyFill="1" applyBorder="1" applyProtection="1">
      <alignment/>
      <protection/>
    </xf>
    <xf numFmtId="37" fontId="5" fillId="32" borderId="0" xfId="60" applyNumberFormat="1" applyFont="1" applyFill="1" applyBorder="1" applyProtection="1">
      <alignment/>
      <protection/>
    </xf>
    <xf numFmtId="37" fontId="5" fillId="32" borderId="34" xfId="60" applyNumberFormat="1" applyFont="1" applyFill="1" applyBorder="1" applyProtection="1">
      <alignment/>
      <protection/>
    </xf>
    <xf numFmtId="37" fontId="8" fillId="0" borderId="24" xfId="60" applyNumberFormat="1" applyFont="1" applyFill="1" applyBorder="1" applyProtection="1">
      <alignment/>
      <protection/>
    </xf>
    <xf numFmtId="37" fontId="8" fillId="0" borderId="0" xfId="60" applyNumberFormat="1" applyFont="1" applyFill="1" applyBorder="1" applyProtection="1">
      <alignment/>
      <protection/>
    </xf>
    <xf numFmtId="0" fontId="6" fillId="0" borderId="42" xfId="57" applyFont="1" applyBorder="1" applyAlignment="1">
      <alignment/>
      <protection/>
    </xf>
    <xf numFmtId="37" fontId="8" fillId="32" borderId="23" xfId="60" applyNumberFormat="1" applyFont="1" applyFill="1" applyBorder="1" applyProtection="1">
      <alignment/>
      <protection/>
    </xf>
    <xf numFmtId="38" fontId="8" fillId="32" borderId="23" xfId="60" applyNumberFormat="1" applyFont="1" applyFill="1" applyBorder="1" applyProtection="1">
      <alignment/>
      <protection/>
    </xf>
    <xf numFmtId="0" fontId="6" fillId="0" borderId="0" xfId="57" applyFont="1" applyBorder="1" applyAlignment="1">
      <alignment/>
      <protection/>
    </xf>
    <xf numFmtId="37" fontId="8" fillId="0" borderId="26" xfId="60" applyNumberFormat="1" applyFont="1" applyFill="1" applyBorder="1" applyProtection="1">
      <alignment/>
      <protection/>
    </xf>
    <xf numFmtId="0" fontId="13" fillId="33" borderId="14" xfId="0" applyFont="1" applyFill="1" applyBorder="1" applyAlignment="1" applyProtection="1">
      <alignment horizontal="left"/>
      <protection/>
    </xf>
    <xf numFmtId="0" fontId="13" fillId="33" borderId="14" xfId="0" applyFont="1" applyFill="1" applyBorder="1" applyAlignment="1" applyProtection="1">
      <alignment/>
      <protection/>
    </xf>
    <xf numFmtId="0" fontId="7" fillId="0" borderId="0" xfId="57" applyFont="1" applyFill="1" applyProtection="1">
      <alignment/>
      <protection/>
    </xf>
    <xf numFmtId="0" fontId="6" fillId="32" borderId="13" xfId="59" applyNumberFormat="1" applyFont="1" applyBorder="1" applyProtection="1">
      <alignment/>
      <protection/>
    </xf>
    <xf numFmtId="168" fontId="6" fillId="0" borderId="25" xfId="57" applyNumberFormat="1" applyFont="1" applyFill="1" applyBorder="1" applyAlignment="1" applyProtection="1">
      <alignment/>
      <protection/>
    </xf>
    <xf numFmtId="0" fontId="4" fillId="33" borderId="0" xfId="59" applyNumberFormat="1" applyFill="1" applyBorder="1" applyProtection="1">
      <alignment/>
      <protection/>
    </xf>
    <xf numFmtId="0" fontId="6" fillId="33" borderId="0" xfId="0" applyFont="1" applyFill="1" applyBorder="1" applyAlignment="1" applyProtection="1">
      <alignment horizontal="right"/>
      <protection/>
    </xf>
    <xf numFmtId="0" fontId="0" fillId="33" borderId="0" xfId="57" applyFill="1" applyBorder="1" applyProtection="1">
      <alignment/>
      <protection/>
    </xf>
    <xf numFmtId="37" fontId="5" fillId="32" borderId="13" xfId="59" applyNumberFormat="1" applyFont="1" applyFill="1" applyBorder="1" applyAlignment="1" applyProtection="1">
      <alignment horizontal="left"/>
      <protection/>
    </xf>
    <xf numFmtId="0" fontId="0" fillId="0" borderId="15" xfId="57" applyBorder="1" applyProtection="1">
      <alignment/>
      <protection/>
    </xf>
    <xf numFmtId="37" fontId="5" fillId="32" borderId="15" xfId="59" applyNumberFormat="1" applyFont="1" applyFill="1" applyBorder="1" applyAlignment="1" applyProtection="1">
      <alignment horizontal="left"/>
      <protection/>
    </xf>
    <xf numFmtId="37" fontId="5" fillId="32" borderId="43" xfId="59" applyNumberFormat="1" applyFont="1" applyFill="1" applyBorder="1" applyAlignment="1" applyProtection="1">
      <alignment horizontal="left"/>
      <protection/>
    </xf>
    <xf numFmtId="0" fontId="61" fillId="0" borderId="0" xfId="57" applyFont="1" applyProtection="1">
      <alignment/>
      <protection/>
    </xf>
    <xf numFmtId="49" fontId="0" fillId="32" borderId="34" xfId="59" applyNumberFormat="1" applyFont="1" applyBorder="1" applyAlignment="1" applyProtection="1">
      <alignment horizontal="center"/>
      <protection/>
    </xf>
    <xf numFmtId="37" fontId="5" fillId="33" borderId="12" xfId="59" applyNumberFormat="1" applyFont="1" applyFill="1" applyBorder="1" applyAlignment="1" applyProtection="1">
      <alignment horizontal="left"/>
      <protection/>
    </xf>
    <xf numFmtId="37" fontId="8" fillId="33" borderId="15" xfId="59" applyNumberFormat="1" applyFont="1" applyFill="1" applyBorder="1" applyAlignment="1" applyProtection="1">
      <alignment horizontal="left"/>
      <protection/>
    </xf>
    <xf numFmtId="37" fontId="62" fillId="33" borderId="24" xfId="59" applyNumberFormat="1" applyFont="1" applyFill="1" applyBorder="1" applyAlignment="1" applyProtection="1">
      <alignment vertical="top" wrapText="1"/>
      <protection/>
    </xf>
    <xf numFmtId="37" fontId="8" fillId="33" borderId="22" xfId="59" applyNumberFormat="1" applyFont="1" applyFill="1" applyBorder="1" applyAlignment="1" applyProtection="1">
      <alignment horizontal="left"/>
      <protection/>
    </xf>
    <xf numFmtId="0" fontId="0" fillId="0" borderId="0" xfId="57" applyFont="1" applyFill="1" applyBorder="1" applyAlignment="1" applyProtection="1">
      <alignment horizontal="left"/>
      <protection/>
    </xf>
    <xf numFmtId="37" fontId="6" fillId="32" borderId="38" xfId="60" applyNumberFormat="1" applyFont="1" applyBorder="1">
      <alignment/>
      <protection/>
    </xf>
    <xf numFmtId="37" fontId="8" fillId="32" borderId="44" xfId="59" applyNumberFormat="1" applyFont="1" applyFill="1" applyBorder="1" applyAlignment="1" applyProtection="1">
      <alignment/>
      <protection/>
    </xf>
    <xf numFmtId="37" fontId="8" fillId="32" borderId="45" xfId="59" applyNumberFormat="1" applyFont="1" applyFill="1" applyBorder="1" applyAlignment="1" applyProtection="1">
      <alignment/>
      <protection/>
    </xf>
    <xf numFmtId="37" fontId="8" fillId="32" borderId="18" xfId="59" applyNumberFormat="1" applyFont="1" applyFill="1" applyBorder="1" applyAlignment="1" applyProtection="1">
      <alignment/>
      <protection/>
    </xf>
    <xf numFmtId="0" fontId="7" fillId="32" borderId="46" xfId="59" applyNumberFormat="1" applyFont="1" applyBorder="1" applyAlignment="1" applyProtection="1">
      <alignment horizontal="center"/>
      <protection/>
    </xf>
    <xf numFmtId="0" fontId="7" fillId="32" borderId="40" xfId="59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 quotePrefix="1">
      <alignment horizontal="left"/>
      <protection/>
    </xf>
    <xf numFmtId="0" fontId="6" fillId="0" borderId="0" xfId="57" applyFont="1" applyBorder="1" applyAlignment="1" applyProtection="1">
      <alignment/>
      <protection/>
    </xf>
    <xf numFmtId="0" fontId="6" fillId="0" borderId="23" xfId="57" applyFont="1" applyBorder="1" applyAlignment="1" applyProtection="1">
      <alignment/>
      <protection/>
    </xf>
    <xf numFmtId="49" fontId="0" fillId="32" borderId="0" xfId="59" applyNumberFormat="1" applyFont="1" applyBorder="1" applyAlignment="1" applyProtection="1">
      <alignment horizontal="center"/>
      <protection/>
    </xf>
    <xf numFmtId="165" fontId="0" fillId="0" borderId="0" xfId="57" applyNumberFormat="1" applyBorder="1" applyAlignment="1" applyProtection="1">
      <alignment horizontal="center"/>
      <protection locked="0"/>
    </xf>
    <xf numFmtId="0" fontId="0" fillId="0" borderId="0" xfId="57" applyFill="1" applyBorder="1" applyAlignment="1" applyProtection="1">
      <alignment horizontal="center"/>
      <protection locked="0"/>
    </xf>
    <xf numFmtId="37" fontId="5" fillId="32" borderId="0" xfId="59" applyNumberFormat="1" applyFont="1" applyFill="1" applyBorder="1" applyAlignment="1" applyProtection="1">
      <alignment horizontal="centerContinuous"/>
      <protection/>
    </xf>
    <xf numFmtId="37" fontId="8" fillId="0" borderId="14" xfId="60" applyNumberFormat="1" applyFont="1" applyFill="1" applyBorder="1" applyAlignment="1" applyProtection="1">
      <alignment horizontal="left"/>
      <protection/>
    </xf>
    <xf numFmtId="37" fontId="8" fillId="33" borderId="0" xfId="60" applyNumberFormat="1" applyFont="1" applyFill="1" applyBorder="1" applyProtection="1">
      <alignment/>
      <protection/>
    </xf>
    <xf numFmtId="37" fontId="8" fillId="32" borderId="34" xfId="60" applyNumberFormat="1" applyFont="1" applyFill="1" applyBorder="1" applyAlignment="1" applyProtection="1">
      <alignment horizontal="left"/>
      <protection/>
    </xf>
    <xf numFmtId="0" fontId="0" fillId="0" borderId="23" xfId="57" applyBorder="1" applyProtection="1">
      <alignment/>
      <protection/>
    </xf>
    <xf numFmtId="0" fontId="0" fillId="0" borderId="26" xfId="57" applyBorder="1" applyProtection="1">
      <alignment/>
      <protection/>
    </xf>
    <xf numFmtId="0" fontId="0" fillId="0" borderId="24" xfId="57" applyBorder="1" applyProtection="1">
      <alignment/>
      <protection/>
    </xf>
    <xf numFmtId="171" fontId="8" fillId="32" borderId="30" xfId="60" applyNumberFormat="1" applyFont="1" applyFill="1" applyBorder="1" applyAlignment="1" applyProtection="1">
      <alignment horizontal="center"/>
      <protection/>
    </xf>
    <xf numFmtId="37" fontId="8" fillId="33" borderId="0" xfId="59" applyNumberFormat="1" applyFont="1" applyFill="1" applyBorder="1" applyAlignment="1" applyProtection="1">
      <alignment horizontal="left"/>
      <protection/>
    </xf>
    <xf numFmtId="37" fontId="5" fillId="32" borderId="23" xfId="60" applyNumberFormat="1" applyFont="1" applyFill="1" applyBorder="1" applyAlignment="1" applyProtection="1">
      <alignment horizontal="center"/>
      <protection/>
    </xf>
    <xf numFmtId="37" fontId="8" fillId="32" borderId="23" xfId="60" applyNumberFormat="1" applyFont="1" applyFill="1" applyBorder="1" applyAlignment="1" applyProtection="1">
      <alignment horizontal="left"/>
      <protection/>
    </xf>
    <xf numFmtId="37" fontId="8" fillId="32" borderId="47" xfId="60" applyNumberFormat="1" applyFont="1" applyFill="1" applyBorder="1" applyProtection="1">
      <alignment/>
      <protection/>
    </xf>
    <xf numFmtId="37" fontId="8" fillId="32" borderId="25" xfId="60" applyNumberFormat="1" applyFont="1" applyFill="1" applyBorder="1" applyProtection="1">
      <alignment/>
      <protection/>
    </xf>
    <xf numFmtId="37" fontId="8" fillId="32" borderId="48" xfId="60" applyNumberFormat="1" applyFont="1" applyFill="1" applyBorder="1" applyProtection="1">
      <alignment/>
      <protection/>
    </xf>
    <xf numFmtId="37" fontId="8" fillId="0" borderId="48" xfId="60" applyNumberFormat="1" applyFont="1" applyFill="1" applyBorder="1" applyProtection="1">
      <alignment/>
      <protection/>
    </xf>
    <xf numFmtId="37" fontId="5" fillId="33" borderId="19" xfId="59" applyNumberFormat="1" applyFont="1" applyFill="1" applyBorder="1" applyAlignment="1" applyProtection="1">
      <alignment horizontal="left"/>
      <protection/>
    </xf>
    <xf numFmtId="170" fontId="8" fillId="32" borderId="48" xfId="60" applyNumberFormat="1" applyFont="1" applyFill="1" applyBorder="1" applyAlignment="1" applyProtection="1">
      <alignment/>
      <protection/>
    </xf>
    <xf numFmtId="170" fontId="8" fillId="32" borderId="39" xfId="60" applyNumberFormat="1" applyFont="1" applyFill="1" applyBorder="1" applyAlignment="1" applyProtection="1">
      <alignment/>
      <protection/>
    </xf>
    <xf numFmtId="37" fontId="5" fillId="32" borderId="15" xfId="60" applyNumberFormat="1" applyFont="1" applyFill="1" applyBorder="1" applyAlignment="1" applyProtection="1">
      <alignment horizontal="center"/>
      <protection/>
    </xf>
    <xf numFmtId="37" fontId="5" fillId="32" borderId="23" xfId="60" applyNumberFormat="1" applyFont="1" applyFill="1" applyBorder="1" applyAlignment="1" applyProtection="1">
      <alignment horizontal="center"/>
      <protection/>
    </xf>
    <xf numFmtId="37" fontId="5" fillId="32" borderId="25" xfId="60" applyNumberFormat="1" applyFont="1" applyFill="1" applyBorder="1" applyAlignment="1" applyProtection="1">
      <alignment horizontal="center"/>
      <protection/>
    </xf>
    <xf numFmtId="37" fontId="5" fillId="32" borderId="26" xfId="60" applyNumberFormat="1" applyFont="1" applyFill="1" applyBorder="1" applyAlignment="1" applyProtection="1">
      <alignment horizontal="center"/>
      <protection/>
    </xf>
    <xf numFmtId="170" fontId="8" fillId="0" borderId="48" xfId="60" applyNumberFormat="1" applyFont="1" applyFill="1" applyBorder="1" applyAlignment="1" applyProtection="1">
      <alignment/>
      <protection/>
    </xf>
    <xf numFmtId="170" fontId="8" fillId="0" borderId="39" xfId="60" applyNumberFormat="1" applyFont="1" applyFill="1" applyBorder="1" applyAlignment="1" applyProtection="1">
      <alignment/>
      <protection/>
    </xf>
    <xf numFmtId="37" fontId="8" fillId="32" borderId="48" xfId="59" applyNumberFormat="1" applyFont="1" applyFill="1" applyBorder="1" applyProtection="1">
      <alignment/>
      <protection/>
    </xf>
    <xf numFmtId="37" fontId="8" fillId="32" borderId="39" xfId="59" applyNumberFormat="1" applyFont="1" applyFill="1" applyBorder="1" applyProtection="1">
      <alignment/>
      <protection/>
    </xf>
    <xf numFmtId="37" fontId="6" fillId="32" borderId="49" xfId="59" applyNumberFormat="1" applyFont="1" applyBorder="1" applyProtection="1">
      <alignment/>
      <protection/>
    </xf>
    <xf numFmtId="37" fontId="6" fillId="32" borderId="50" xfId="59" applyNumberFormat="1" applyFont="1" applyBorder="1" applyProtection="1">
      <alignment/>
      <protection/>
    </xf>
    <xf numFmtId="37" fontId="8" fillId="32" borderId="48" xfId="59" applyNumberFormat="1" applyFont="1" applyFill="1" applyBorder="1" applyProtection="1">
      <alignment/>
      <protection/>
    </xf>
    <xf numFmtId="37" fontId="8" fillId="32" borderId="39" xfId="59" applyNumberFormat="1" applyFont="1" applyFill="1" applyBorder="1" applyProtection="1">
      <alignment/>
      <protection/>
    </xf>
    <xf numFmtId="37" fontId="8" fillId="32" borderId="13" xfId="59" applyNumberFormat="1" applyFont="1" applyFill="1" applyBorder="1" applyAlignment="1" applyProtection="1">
      <alignment/>
      <protection/>
    </xf>
    <xf numFmtId="37" fontId="8" fillId="32" borderId="24" xfId="59" applyNumberFormat="1" applyFont="1" applyFill="1" applyBorder="1" applyAlignment="1" applyProtection="1">
      <alignment/>
      <protection/>
    </xf>
    <xf numFmtId="37" fontId="8" fillId="32" borderId="25" xfId="59" applyNumberFormat="1" applyFont="1" applyFill="1" applyBorder="1" applyAlignment="1" applyProtection="1">
      <alignment/>
      <protection/>
    </xf>
    <xf numFmtId="37" fontId="8" fillId="32" borderId="26" xfId="59" applyNumberFormat="1" applyFont="1" applyFill="1" applyBorder="1" applyAlignment="1" applyProtection="1">
      <alignment/>
      <protection/>
    </xf>
    <xf numFmtId="37" fontId="8" fillId="0" borderId="48" xfId="59" applyNumberFormat="1" applyFont="1" applyFill="1" applyBorder="1" applyProtection="1">
      <alignment/>
      <protection/>
    </xf>
    <xf numFmtId="37" fontId="8" fillId="0" borderId="39" xfId="59" applyNumberFormat="1" applyFont="1" applyFill="1" applyBorder="1" applyProtection="1">
      <alignment/>
      <protection/>
    </xf>
    <xf numFmtId="170" fontId="8" fillId="32" borderId="13" xfId="59" applyNumberFormat="1" applyFont="1" applyFill="1" applyBorder="1" applyAlignment="1" applyProtection="1">
      <alignment horizontal="right"/>
      <protection/>
    </xf>
    <xf numFmtId="170" fontId="8" fillId="32" borderId="51" xfId="59" applyNumberFormat="1" applyFont="1" applyFill="1" applyBorder="1" applyAlignment="1" applyProtection="1">
      <alignment horizontal="right"/>
      <protection/>
    </xf>
    <xf numFmtId="170" fontId="8" fillId="32" borderId="25" xfId="59" applyNumberFormat="1" applyFont="1" applyFill="1" applyBorder="1" applyAlignment="1" applyProtection="1">
      <alignment horizontal="right"/>
      <protection/>
    </xf>
    <xf numFmtId="170" fontId="8" fillId="32" borderId="52" xfId="59" applyNumberFormat="1" applyFont="1" applyFill="1" applyBorder="1" applyAlignment="1" applyProtection="1">
      <alignment horizontal="right"/>
      <protection/>
    </xf>
    <xf numFmtId="170" fontId="8" fillId="32" borderId="48" xfId="59" applyNumberFormat="1" applyFont="1" applyFill="1" applyBorder="1" applyAlignment="1" applyProtection="1">
      <alignment horizontal="right"/>
      <protection/>
    </xf>
    <xf numFmtId="170" fontId="8" fillId="32" borderId="53" xfId="59" applyNumberFormat="1" applyFont="1" applyFill="1" applyBorder="1" applyAlignment="1" applyProtection="1">
      <alignment horizontal="right"/>
      <protection/>
    </xf>
    <xf numFmtId="170" fontId="8" fillId="0" borderId="48" xfId="59" applyNumberFormat="1" applyFont="1" applyFill="1" applyBorder="1" applyAlignment="1" applyProtection="1">
      <alignment horizontal="right"/>
      <protection/>
    </xf>
    <xf numFmtId="170" fontId="8" fillId="0" borderId="53" xfId="59" applyNumberFormat="1" applyFont="1" applyFill="1" applyBorder="1" applyAlignment="1" applyProtection="1">
      <alignment horizontal="right"/>
      <protection/>
    </xf>
    <xf numFmtId="37" fontId="5" fillId="32" borderId="48" xfId="60" applyNumberFormat="1" applyFont="1" applyFill="1" applyBorder="1" applyAlignment="1" applyProtection="1">
      <alignment horizontal="center"/>
      <protection/>
    </xf>
    <xf numFmtId="37" fontId="5" fillId="32" borderId="37" xfId="60" applyNumberFormat="1" applyFont="1" applyFill="1" applyBorder="1" applyAlignment="1" applyProtection="1">
      <alignment horizontal="center"/>
      <protection/>
    </xf>
    <xf numFmtId="37" fontId="5" fillId="32" borderId="39" xfId="60" applyNumberFormat="1" applyFont="1" applyFill="1" applyBorder="1" applyAlignment="1" applyProtection="1">
      <alignment horizontal="center"/>
      <protection/>
    </xf>
    <xf numFmtId="37" fontId="5" fillId="32" borderId="34" xfId="60" applyNumberFormat="1" applyFont="1" applyFill="1" applyBorder="1" applyAlignment="1" applyProtection="1">
      <alignment horizontal="center"/>
      <protection/>
    </xf>
    <xf numFmtId="37" fontId="6" fillId="32" borderId="48" xfId="59" applyNumberFormat="1" applyFont="1" applyBorder="1" applyProtection="1">
      <alignment/>
      <protection/>
    </xf>
    <xf numFmtId="37" fontId="6" fillId="32" borderId="39" xfId="59" applyNumberFormat="1" applyFont="1" applyBorder="1" applyProtection="1">
      <alignment/>
      <protection/>
    </xf>
    <xf numFmtId="170" fontId="8" fillId="32" borderId="49" xfId="59" applyNumberFormat="1" applyFont="1" applyFill="1" applyBorder="1" applyAlignment="1" applyProtection="1">
      <alignment horizontal="right"/>
      <protection/>
    </xf>
    <xf numFmtId="170" fontId="8" fillId="32" borderId="54" xfId="59" applyNumberFormat="1" applyFont="1" applyFill="1" applyBorder="1" applyAlignment="1" applyProtection="1">
      <alignment horizontal="right"/>
      <protection/>
    </xf>
    <xf numFmtId="37" fontId="5" fillId="32" borderId="38" xfId="60" applyNumberFormat="1" applyFont="1" applyFill="1" applyBorder="1" applyAlignment="1" applyProtection="1">
      <alignment horizontal="center"/>
      <protection/>
    </xf>
    <xf numFmtId="37" fontId="5" fillId="32" borderId="10" xfId="60" applyNumberFormat="1" applyFont="1" applyFill="1" applyBorder="1" applyAlignment="1" applyProtection="1">
      <alignment horizontal="center"/>
      <protection/>
    </xf>
    <xf numFmtId="37" fontId="5" fillId="32" borderId="55" xfId="60" applyNumberFormat="1" applyFont="1" applyFill="1" applyBorder="1" applyAlignment="1" applyProtection="1">
      <alignment horizontal="center"/>
      <protection/>
    </xf>
    <xf numFmtId="37" fontId="5" fillId="32" borderId="56" xfId="60" applyNumberFormat="1" applyFont="1" applyFill="1" applyBorder="1" applyAlignment="1" applyProtection="1">
      <alignment horizontal="center"/>
      <protection/>
    </xf>
    <xf numFmtId="37" fontId="5" fillId="32" borderId="20" xfId="60" applyNumberFormat="1" applyFont="1" applyFill="1" applyBorder="1" applyAlignment="1" applyProtection="1">
      <alignment horizontal="center"/>
      <protection/>
    </xf>
    <xf numFmtId="37" fontId="5" fillId="32" borderId="57" xfId="60" applyNumberFormat="1" applyFont="1" applyFill="1" applyBorder="1" applyAlignment="1" applyProtection="1">
      <alignment horizontal="center"/>
      <protection/>
    </xf>
    <xf numFmtId="37" fontId="5" fillId="32" borderId="13" xfId="59" applyNumberFormat="1" applyFont="1" applyFill="1" applyBorder="1" applyAlignment="1" applyProtection="1">
      <alignment horizontal="center"/>
      <protection/>
    </xf>
    <xf numFmtId="37" fontId="5" fillId="32" borderId="24" xfId="59" applyNumberFormat="1" applyFont="1" applyFill="1" applyBorder="1" applyAlignment="1" applyProtection="1">
      <alignment horizontal="center"/>
      <protection/>
    </xf>
    <xf numFmtId="37" fontId="5" fillId="32" borderId="25" xfId="59" applyNumberFormat="1" applyFont="1" applyFill="1" applyBorder="1" applyProtection="1">
      <alignment/>
      <protection/>
    </xf>
    <xf numFmtId="37" fontId="5" fillId="32" borderId="26" xfId="59" applyNumberFormat="1" applyFont="1" applyFill="1" applyBorder="1" applyProtection="1">
      <alignment/>
      <protection/>
    </xf>
    <xf numFmtId="170" fontId="8" fillId="32" borderId="39" xfId="59" applyNumberFormat="1" applyFont="1" applyFill="1" applyBorder="1" applyAlignment="1" applyProtection="1">
      <alignment horizontal="right"/>
      <protection/>
    </xf>
    <xf numFmtId="37" fontId="5" fillId="32" borderId="51" xfId="59" applyNumberFormat="1" applyFont="1" applyFill="1" applyBorder="1" applyAlignment="1" applyProtection="1">
      <alignment horizontal="center"/>
      <protection/>
    </xf>
    <xf numFmtId="37" fontId="5" fillId="32" borderId="15" xfId="59" applyNumberFormat="1" applyFont="1" applyFill="1" applyBorder="1" applyAlignment="1" applyProtection="1">
      <alignment horizontal="center"/>
      <protection/>
    </xf>
    <xf numFmtId="37" fontId="5" fillId="32" borderId="42" xfId="59" applyNumberFormat="1" applyFont="1" applyFill="1" applyBorder="1" applyAlignment="1" applyProtection="1">
      <alignment horizontal="center"/>
      <protection/>
    </xf>
    <xf numFmtId="37" fontId="5" fillId="32" borderId="25" xfId="59" applyNumberFormat="1" applyFont="1" applyFill="1" applyBorder="1" applyAlignment="1" applyProtection="1">
      <alignment horizontal="center"/>
      <protection/>
    </xf>
    <xf numFmtId="37" fontId="5" fillId="32" borderId="52" xfId="59" applyNumberFormat="1" applyFont="1" applyFill="1" applyBorder="1" applyAlignment="1" applyProtection="1">
      <alignment horizontal="center"/>
      <protection/>
    </xf>
    <xf numFmtId="170" fontId="8" fillId="32" borderId="24" xfId="59" applyNumberFormat="1" applyFont="1" applyFill="1" applyBorder="1" applyAlignment="1" applyProtection="1">
      <alignment horizontal="right"/>
      <protection/>
    </xf>
    <xf numFmtId="170" fontId="8" fillId="32" borderId="26" xfId="59" applyNumberFormat="1" applyFont="1" applyFill="1" applyBorder="1" applyAlignment="1" applyProtection="1">
      <alignment horizontal="right"/>
      <protection/>
    </xf>
    <xf numFmtId="49" fontId="6" fillId="32" borderId="11" xfId="59" applyNumberFormat="1" applyFont="1" applyBorder="1" applyAlignment="1" applyProtection="1">
      <alignment horizontal="center"/>
      <protection/>
    </xf>
    <xf numFmtId="0" fontId="6" fillId="0" borderId="11" xfId="57" applyFont="1" applyFill="1" applyBorder="1" applyAlignment="1" applyProtection="1">
      <alignment horizontal="center" wrapText="1"/>
      <protection/>
    </xf>
    <xf numFmtId="38" fontId="6" fillId="33" borderId="34" xfId="0" applyNumberFormat="1" applyFont="1" applyFill="1" applyBorder="1" applyAlignment="1" applyProtection="1">
      <alignment/>
      <protection/>
    </xf>
    <xf numFmtId="38" fontId="6" fillId="33" borderId="26" xfId="0" applyNumberFormat="1" applyFont="1" applyFill="1" applyBorder="1" applyAlignment="1" applyProtection="1">
      <alignment/>
      <protection/>
    </xf>
    <xf numFmtId="38" fontId="6" fillId="33" borderId="37" xfId="0" applyNumberFormat="1" applyFont="1" applyFill="1" applyBorder="1" applyAlignment="1" applyProtection="1">
      <alignment/>
      <protection/>
    </xf>
    <xf numFmtId="38" fontId="6" fillId="33" borderId="39" xfId="0" applyNumberFormat="1" applyFont="1" applyFill="1" applyBorder="1" applyAlignment="1" applyProtection="1">
      <alignment/>
      <protection/>
    </xf>
    <xf numFmtId="37" fontId="6" fillId="33" borderId="37" xfId="0" applyNumberFormat="1" applyFont="1" applyFill="1" applyBorder="1" applyAlignment="1" applyProtection="1">
      <alignment/>
      <protection/>
    </xf>
    <xf numFmtId="37" fontId="6" fillId="33" borderId="39" xfId="0" applyNumberFormat="1" applyFont="1" applyFill="1" applyBorder="1" applyAlignment="1" applyProtection="1">
      <alignment/>
      <protection/>
    </xf>
    <xf numFmtId="9" fontId="6" fillId="33" borderId="37" xfId="63" applyFont="1" applyFill="1" applyBorder="1" applyAlignment="1" applyProtection="1">
      <alignment/>
      <protection/>
    </xf>
    <xf numFmtId="9" fontId="6" fillId="33" borderId="39" xfId="63" applyFont="1" applyFill="1" applyBorder="1" applyAlignment="1" applyProtection="1">
      <alignment/>
      <protection/>
    </xf>
    <xf numFmtId="0" fontId="7" fillId="0" borderId="11" xfId="57" applyFont="1" applyFill="1" applyBorder="1" applyAlignment="1" applyProtection="1">
      <alignment horizontal="center"/>
      <protection locked="0"/>
    </xf>
    <xf numFmtId="37" fontId="5" fillId="32" borderId="22" xfId="59" applyNumberFormat="1" applyFont="1" applyFill="1" applyBorder="1" applyAlignment="1" applyProtection="1">
      <alignment horizontal="left" vertical="center" wrapText="1"/>
      <protection/>
    </xf>
    <xf numFmtId="37" fontId="5" fillId="32" borderId="0" xfId="59" applyNumberFormat="1" applyFont="1" applyFill="1" applyBorder="1" applyAlignment="1" applyProtection="1">
      <alignment horizontal="left" vertical="center" wrapText="1"/>
      <protection/>
    </xf>
    <xf numFmtId="37" fontId="5" fillId="32" borderId="23" xfId="59" applyNumberFormat="1" applyFont="1" applyFill="1" applyBorder="1" applyAlignment="1" applyProtection="1">
      <alignment horizontal="left" vertical="center" wrapText="1"/>
      <protection/>
    </xf>
    <xf numFmtId="169" fontId="8" fillId="32" borderId="44" xfId="59" applyNumberFormat="1" applyFont="1" applyFill="1" applyBorder="1" applyAlignment="1" applyProtection="1">
      <alignment/>
      <protection/>
    </xf>
    <xf numFmtId="169" fontId="8" fillId="32" borderId="58" xfId="59" applyNumberFormat="1" applyFont="1" applyFill="1" applyBorder="1" applyAlignment="1" applyProtection="1">
      <alignment/>
      <protection/>
    </xf>
    <xf numFmtId="169" fontId="8" fillId="32" borderId="59" xfId="59" applyNumberFormat="1" applyFont="1" applyFill="1" applyBorder="1" applyAlignment="1" applyProtection="1">
      <alignment/>
      <protection/>
    </xf>
    <xf numFmtId="169" fontId="8" fillId="32" borderId="60" xfId="59" applyNumberFormat="1" applyFont="1" applyFill="1" applyBorder="1" applyAlignment="1" applyProtection="1">
      <alignment/>
      <protection/>
    </xf>
    <xf numFmtId="169" fontId="8" fillId="32" borderId="61" xfId="59" applyNumberFormat="1" applyFont="1" applyFill="1" applyBorder="1" applyAlignment="1" applyProtection="1">
      <alignment/>
      <protection/>
    </xf>
    <xf numFmtId="169" fontId="8" fillId="32" borderId="62" xfId="59" applyNumberFormat="1" applyFont="1" applyFill="1" applyBorder="1" applyAlignment="1" applyProtection="1">
      <alignment/>
      <protection/>
    </xf>
    <xf numFmtId="169" fontId="8" fillId="32" borderId="45" xfId="59" applyNumberFormat="1" applyFont="1" applyFill="1" applyBorder="1" applyAlignment="1" applyProtection="1">
      <alignment/>
      <protection/>
    </xf>
    <xf numFmtId="169" fontId="8" fillId="32" borderId="63" xfId="59" applyNumberFormat="1" applyFont="1" applyFill="1" applyBorder="1" applyAlignment="1" applyProtection="1">
      <alignment/>
      <protection/>
    </xf>
    <xf numFmtId="0" fontId="6" fillId="32" borderId="15" xfId="59" applyNumberFormat="1" applyFont="1" applyBorder="1" applyAlignment="1" applyProtection="1">
      <alignment horizontal="left" wrapText="1"/>
      <protection/>
    </xf>
    <xf numFmtId="0" fontId="6" fillId="32" borderId="0" xfId="59" applyNumberFormat="1" applyFont="1" applyBorder="1" applyAlignment="1" applyProtection="1">
      <alignment horizontal="left" wrapText="1"/>
      <protection/>
    </xf>
    <xf numFmtId="0" fontId="6" fillId="32" borderId="23" xfId="59" applyNumberFormat="1" applyFont="1" applyBorder="1" applyAlignment="1" applyProtection="1">
      <alignment horizontal="left" wrapText="1"/>
      <protection/>
    </xf>
    <xf numFmtId="0" fontId="6" fillId="32" borderId="25" xfId="59" applyNumberFormat="1" applyFont="1" applyBorder="1" applyAlignment="1" applyProtection="1">
      <alignment horizontal="left" wrapText="1"/>
      <protection/>
    </xf>
    <xf numFmtId="0" fontId="6" fillId="32" borderId="34" xfId="59" applyNumberFormat="1" applyFont="1" applyBorder="1" applyAlignment="1" applyProtection="1">
      <alignment horizontal="left" wrapText="1"/>
      <protection/>
    </xf>
    <xf numFmtId="0" fontId="6" fillId="32" borderId="26" xfId="59" applyNumberFormat="1" applyFont="1" applyBorder="1" applyAlignment="1" applyProtection="1">
      <alignment horizontal="left" wrapText="1"/>
      <protection/>
    </xf>
    <xf numFmtId="37" fontId="5" fillId="32" borderId="19" xfId="59" applyNumberFormat="1" applyFont="1" applyFill="1" applyBorder="1" applyAlignment="1" applyProtection="1">
      <alignment horizontal="center"/>
      <protection/>
    </xf>
    <xf numFmtId="37" fontId="8" fillId="32" borderId="13" xfId="60" applyNumberFormat="1" applyFont="1" applyFill="1" applyBorder="1" applyAlignment="1" applyProtection="1">
      <alignment horizontal="right"/>
      <protection/>
    </xf>
    <xf numFmtId="0" fontId="0" fillId="0" borderId="25" xfId="57" applyBorder="1" applyAlignment="1" applyProtection="1">
      <alignment horizontal="right"/>
      <protection/>
    </xf>
    <xf numFmtId="37" fontId="8" fillId="32" borderId="27" xfId="59" applyNumberFormat="1" applyFont="1" applyFill="1" applyBorder="1" applyAlignment="1" applyProtection="1">
      <alignment/>
      <protection/>
    </xf>
    <xf numFmtId="37" fontId="8" fillId="32" borderId="17" xfId="59" applyNumberFormat="1" applyFont="1" applyFill="1" applyBorder="1" applyAlignment="1" applyProtection="1">
      <alignment/>
      <protection/>
    </xf>
    <xf numFmtId="37" fontId="6" fillId="0" borderId="27" xfId="59" applyNumberFormat="1" applyFont="1" applyFill="1" applyBorder="1" applyAlignment="1" applyProtection="1">
      <alignment/>
      <protection/>
    </xf>
    <xf numFmtId="37" fontId="6" fillId="0" borderId="17" xfId="59" applyNumberFormat="1" applyFont="1" applyFill="1" applyBorder="1" applyAlignment="1" applyProtection="1">
      <alignment/>
      <protection/>
    </xf>
    <xf numFmtId="37" fontId="8" fillId="32" borderId="27" xfId="59" applyNumberFormat="1" applyFont="1" applyFill="1" applyBorder="1" applyAlignment="1" applyProtection="1">
      <alignment/>
      <protection/>
    </xf>
    <xf numFmtId="37" fontId="8" fillId="32" borderId="17" xfId="59" applyNumberFormat="1" applyFont="1" applyFill="1" applyBorder="1" applyAlignment="1" applyProtection="1">
      <alignment/>
      <protection/>
    </xf>
    <xf numFmtId="0" fontId="7" fillId="32" borderId="48" xfId="60" applyNumberFormat="1" applyFont="1" applyBorder="1" applyAlignment="1" applyProtection="1">
      <alignment horizontal="center"/>
      <protection/>
    </xf>
    <xf numFmtId="0" fontId="7" fillId="32" borderId="37" xfId="60" applyNumberFormat="1" applyFont="1" applyBorder="1" applyAlignment="1" applyProtection="1">
      <alignment horizontal="center"/>
      <protection/>
    </xf>
    <xf numFmtId="0" fontId="7" fillId="32" borderId="39" xfId="60" applyNumberFormat="1" applyFont="1" applyBorder="1" applyAlignment="1" applyProtection="1">
      <alignment horizontal="center"/>
      <protection/>
    </xf>
    <xf numFmtId="37" fontId="5" fillId="32" borderId="13" xfId="60" applyNumberFormat="1" applyFont="1" applyFill="1" applyBorder="1" applyAlignment="1" applyProtection="1">
      <alignment horizontal="center"/>
      <protection/>
    </xf>
    <xf numFmtId="37" fontId="5" fillId="32" borderId="24" xfId="60" applyNumberFormat="1" applyFont="1" applyFill="1" applyBorder="1" applyAlignment="1" applyProtection="1">
      <alignment horizontal="center"/>
      <protection/>
    </xf>
    <xf numFmtId="37" fontId="8" fillId="0" borderId="27" xfId="59" applyNumberFormat="1" applyFont="1" applyFill="1" applyBorder="1" applyAlignment="1" applyProtection="1">
      <alignment/>
      <protection/>
    </xf>
    <xf numFmtId="0" fontId="0" fillId="0" borderId="17" xfId="57" applyFill="1" applyBorder="1" applyAlignment="1" applyProtection="1">
      <alignment/>
      <protection/>
    </xf>
    <xf numFmtId="0" fontId="11" fillId="32" borderId="17" xfId="57" applyFont="1" applyFill="1" applyBorder="1" applyAlignment="1" applyProtection="1">
      <alignment/>
      <protection/>
    </xf>
    <xf numFmtId="0" fontId="0" fillId="0" borderId="17" xfId="57" applyBorder="1" applyAlignment="1">
      <alignment/>
      <protection/>
    </xf>
    <xf numFmtId="0" fontId="16" fillId="0" borderId="12" xfId="57" applyFont="1" applyBorder="1" applyAlignment="1" applyProtection="1">
      <alignment horizontal="left" vertical="top" wrapText="1"/>
      <protection/>
    </xf>
    <xf numFmtId="0" fontId="16" fillId="0" borderId="19" xfId="57" applyFont="1" applyBorder="1" applyAlignment="1" applyProtection="1">
      <alignment horizontal="left" vertical="top" wrapText="1"/>
      <protection/>
    </xf>
    <xf numFmtId="0" fontId="16" fillId="0" borderId="46" xfId="57" applyFont="1" applyBorder="1" applyAlignment="1" applyProtection="1">
      <alignment horizontal="left" vertical="top" wrapText="1"/>
      <protection/>
    </xf>
    <xf numFmtId="0" fontId="16" fillId="0" borderId="22" xfId="57" applyFont="1" applyBorder="1" applyAlignment="1" applyProtection="1">
      <alignment horizontal="left" vertical="top" wrapText="1"/>
      <protection/>
    </xf>
    <xf numFmtId="0" fontId="16" fillId="0" borderId="0" xfId="57" applyFont="1" applyBorder="1" applyAlignment="1" applyProtection="1">
      <alignment horizontal="left" vertical="top" wrapText="1"/>
      <protection/>
    </xf>
    <xf numFmtId="0" fontId="16" fillId="0" borderId="42" xfId="57" applyFont="1" applyBorder="1" applyAlignment="1" applyProtection="1">
      <alignment horizontal="left" vertical="top" wrapText="1"/>
      <protection/>
    </xf>
    <xf numFmtId="0" fontId="16" fillId="0" borderId="29" xfId="57" applyFont="1" applyBorder="1" applyAlignment="1" applyProtection="1">
      <alignment horizontal="left" vertical="top" wrapText="1"/>
      <protection/>
    </xf>
    <xf numFmtId="0" fontId="16" fillId="0" borderId="11" xfId="57" applyFont="1" applyBorder="1" applyAlignment="1" applyProtection="1">
      <alignment horizontal="left" vertical="top" wrapText="1"/>
      <protection/>
    </xf>
    <xf numFmtId="0" fontId="16" fillId="0" borderId="40" xfId="57" applyFont="1" applyBorder="1" applyAlignment="1" applyProtection="1">
      <alignment horizontal="left" vertical="top" wrapText="1"/>
      <protection/>
    </xf>
    <xf numFmtId="169" fontId="8" fillId="32" borderId="64" xfId="59" applyNumberFormat="1" applyFont="1" applyFill="1" applyBorder="1" applyAlignment="1" applyProtection="1">
      <alignment/>
      <protection/>
    </xf>
    <xf numFmtId="14" fontId="0" fillId="0" borderId="11" xfId="57" applyNumberFormat="1" applyBorder="1" applyAlignment="1" applyProtection="1">
      <alignment horizontal="center"/>
      <protection locked="0"/>
    </xf>
    <xf numFmtId="165" fontId="0" fillId="0" borderId="11" xfId="57" applyNumberFormat="1" applyBorder="1" applyAlignment="1" applyProtection="1">
      <alignment horizontal="center"/>
      <protection locked="0"/>
    </xf>
    <xf numFmtId="37" fontId="12" fillId="32" borderId="0" xfId="59" applyNumberFormat="1" applyFont="1" applyFill="1" applyBorder="1" applyAlignment="1" applyProtection="1">
      <alignment horizontal="left" vertical="center"/>
      <protection/>
    </xf>
    <xf numFmtId="0" fontId="0" fillId="0" borderId="0" xfId="57" applyAlignment="1">
      <alignment/>
      <protection/>
    </xf>
    <xf numFmtId="37" fontId="12" fillId="32" borderId="11" xfId="59" applyNumberFormat="1" applyFont="1" applyFill="1" applyBorder="1" applyAlignment="1" applyProtection="1">
      <alignment horizontal="left" vertical="center"/>
      <protection/>
    </xf>
    <xf numFmtId="0" fontId="0" fillId="0" borderId="11" xfId="57" applyBorder="1" applyAlignment="1">
      <alignment/>
      <protection/>
    </xf>
    <xf numFmtId="0" fontId="7" fillId="0" borderId="11" xfId="59" applyNumberFormat="1" applyFont="1" applyFill="1" applyBorder="1" applyAlignment="1" applyProtection="1">
      <alignment horizontal="center"/>
      <protection locked="0"/>
    </xf>
    <xf numFmtId="0" fontId="0" fillId="0" borderId="10" xfId="57" applyFill="1" applyBorder="1" applyAlignment="1" applyProtection="1">
      <alignment horizontal="center"/>
      <protection locked="0"/>
    </xf>
    <xf numFmtId="0" fontId="0" fillId="0" borderId="0" xfId="57" applyFill="1" applyBorder="1" applyAlignment="1" applyProtection="1">
      <alignment vertical="center" wrapText="1"/>
      <protection/>
    </xf>
    <xf numFmtId="0" fontId="7" fillId="0" borderId="0" xfId="57" applyFont="1" applyAlignment="1" applyProtection="1">
      <alignment/>
      <protection/>
    </xf>
    <xf numFmtId="0" fontId="6" fillId="32" borderId="11" xfId="59" applyNumberFormat="1" applyFont="1" applyBorder="1" applyAlignment="1" applyProtection="1">
      <alignment horizontal="center"/>
      <protection/>
    </xf>
    <xf numFmtId="0" fontId="0" fillId="0" borderId="0" xfId="57" applyFont="1" applyFill="1" applyAlignment="1" applyProtection="1">
      <alignment vertical="top" wrapText="1"/>
      <protection/>
    </xf>
    <xf numFmtId="0" fontId="0" fillId="0" borderId="0" xfId="57" applyFont="1" applyFill="1" applyBorder="1" applyAlignment="1" applyProtection="1">
      <alignment horizontal="left"/>
      <protection/>
    </xf>
    <xf numFmtId="0" fontId="0" fillId="0" borderId="38" xfId="57" applyFill="1" applyBorder="1" applyAlignment="1" applyProtection="1">
      <alignment horizontal="center" vertical="top" wrapText="1"/>
      <protection locked="0"/>
    </xf>
    <xf numFmtId="0" fontId="0" fillId="0" borderId="10" xfId="57" applyFill="1" applyBorder="1" applyAlignment="1" applyProtection="1">
      <alignment horizontal="center" vertical="top" wrapText="1"/>
      <protection locked="0"/>
    </xf>
    <xf numFmtId="0" fontId="0" fillId="0" borderId="55" xfId="57" applyFill="1" applyBorder="1" applyAlignment="1" applyProtection="1">
      <alignment horizontal="center" vertical="top" wrapText="1"/>
      <protection locked="0"/>
    </xf>
    <xf numFmtId="37" fontId="5" fillId="32" borderId="0" xfId="59" applyNumberFormat="1" applyFont="1" applyFill="1" applyAlignment="1" applyProtection="1">
      <alignment horizontal="center"/>
      <protection/>
    </xf>
    <xf numFmtId="0" fontId="0" fillId="0" borderId="11" xfId="57" applyBorder="1" applyAlignment="1" applyProtection="1">
      <alignment horizontal="left"/>
      <protection locked="0"/>
    </xf>
    <xf numFmtId="0" fontId="0" fillId="0" borderId="10" xfId="57" applyBorder="1" applyAlignment="1" applyProtection="1">
      <alignment horizontal="left"/>
      <protection locked="0"/>
    </xf>
    <xf numFmtId="0" fontId="0" fillId="0" borderId="0" xfId="57" applyFont="1" applyBorder="1" applyAlignment="1" applyProtection="1">
      <alignment horizontal="center"/>
      <protection/>
    </xf>
    <xf numFmtId="0" fontId="0" fillId="0" borderId="11" xfId="57" applyFill="1" applyBorder="1" applyAlignment="1" applyProtection="1">
      <alignment horizontal="center"/>
      <protection locked="0"/>
    </xf>
    <xf numFmtId="37" fontId="5" fillId="32" borderId="15" xfId="59" applyNumberFormat="1" applyFont="1" applyFill="1" applyBorder="1" applyAlignment="1" applyProtection="1">
      <alignment horizontal="center" vertical="center"/>
      <protection/>
    </xf>
    <xf numFmtId="37" fontId="5" fillId="32" borderId="25" xfId="59" applyNumberFormat="1" applyFont="1" applyFill="1" applyBorder="1" applyAlignment="1" applyProtection="1">
      <alignment horizontal="center" vertical="center"/>
      <protection/>
    </xf>
    <xf numFmtId="0" fontId="0" fillId="0" borderId="0" xfId="57" applyFill="1" applyBorder="1" applyAlignment="1" applyProtection="1">
      <alignment horizontal="left" vertical="center" wrapText="1"/>
      <protection/>
    </xf>
    <xf numFmtId="0" fontId="17" fillId="0" borderId="10" xfId="57" applyFont="1" applyBorder="1" applyAlignment="1" applyProtection="1">
      <alignment horizontal="center"/>
      <protection locked="0"/>
    </xf>
    <xf numFmtId="0" fontId="7" fillId="32" borderId="11" xfId="59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left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98-99Smry" xfId="58"/>
    <cellStyle name="Normal_Summary Page 1" xfId="59"/>
    <cellStyle name="Normal_Summary Page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9EXPBU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District Contact Info"/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Supplement"/>
      <sheetName val="Summary Page 1"/>
      <sheetName val="Summary Page 2"/>
      <sheetName val="Truth in Tax"/>
      <sheetName val="Instructions"/>
    </sheetNames>
    <definedNames>
      <definedName name="BudgetYearADM" refersTo="=Summary Page 1!$D$12"/>
      <definedName name="BudgetYearSalarySumm" refersTo="=Summary Page 1!$I$10"/>
      <definedName name="CSFBLBudgFYSumm" refersTo="=Summary Page 1!$D$23"/>
      <definedName name="CSFExpBudgFYSumm" refersTo="=Summary Page 1!$C$23"/>
      <definedName name="CTD" refersTo="=Cover!$Q$1"/>
      <definedName name="EstTaxRateBudgFYSumm" refersTo="=Summary Page 1!$D$14"/>
      <definedName name="F001P100F1000OthBudgFY" refersTo="=Summary Page 1!$F$32"/>
      <definedName name="F001P100F1000SBBudgFY" refersTo="=Summary Page 1!$D$32"/>
      <definedName name="F001P100F2100OthBudgFY" refersTo="=Summary Page 1!$F$34"/>
      <definedName name="F001P100F2100SBBudgFY" refersTo="=Summary Page 1!$D$34"/>
      <definedName name="F001P100F2200OthBudgFY" refersTo="=Summary Page 1!$F$36"/>
      <definedName name="F001P100F2200SBBudgFY" refersTo="=Summary Page 1!$D$36"/>
      <definedName name="F001P100F230024002500OthBudgFY" refersTo="=Summary Page 1!$F$37"/>
      <definedName name="F001P100F230024002500SBBudgFY" refersTo="=Summary Page 1!$D$37"/>
      <definedName name="F001P100F2600OthBudgFY" refersTo="=Summary Page 1!$F$38"/>
      <definedName name="F001P100F2600SBBudgFY" refersTo="=Summary Page 1!$D$38"/>
      <definedName name="F001P100F2900OthBudgFY" refersTo="=Summary Page 1!$F$39"/>
      <definedName name="F001P100F2900SBBudgFY" refersTo="=Summary Page 1!$D$39"/>
      <definedName name="F001P100F3000OthBudgFY" refersTo="=Summary Page 1!$F$40"/>
      <definedName name="F001P100F3000SBBudgFY" refersTo="=Summary Page 1!$D$40"/>
      <definedName name="F001P200F1000OthBudgFY" refersTo="=Summary Page 1!$F$45"/>
      <definedName name="F001P200F1000SBBudgFY" refersTo="=Summary Page 1!$D$45"/>
      <definedName name="F001P200F2100OthBudgFY" refersTo="=Summary Page 1!$F$47"/>
      <definedName name="F001P200F2100SBBudgFY" refersTo="=Summary Page 1!$D$47"/>
      <definedName name="F001P200F2200OthBudgFY" refersTo="=Summary Page 1!$F$49"/>
      <definedName name="F001P200F2200SBBudgFY" refersTo="=Summary Page 1!$D$49"/>
      <definedName name="F001P200F230024002500OthBudgFY" refersTo="=Summary Page 1!$F$50"/>
      <definedName name="F001P200F230024002500SBBudgFY" refersTo="=Summary Page 1!$D$50"/>
      <definedName name="F001P200F2600OthBudgFY" refersTo="=Summary Page 1!$F$51"/>
      <definedName name="F001P200F2600SBBudgFY" refersTo="=Summary Page 1!$D$51"/>
      <definedName name="F001P200F2900OthBudgFY" refersTo="=Summary Page 1!$F$52"/>
      <definedName name="F001P200F2900SBBudgFY" refersTo="=Summary Page 1!$D$52"/>
      <definedName name="F001P200F3000OthBudgFY" refersTo="=Summary Page 1!$F$53"/>
      <definedName name="F001P200F3000SBBudgFY" refersTo="=Summary Page 1!$D$53"/>
      <definedName name="F001P400OthBudgFy" refersTo="=Summary Page 1!$F$55"/>
      <definedName name="F001P400SBBudgFY" refersTo="=Summary Page 1!$D$55"/>
      <definedName name="F001P510OthBudgFY" refersTo="=Summary Page 1!$F$56"/>
      <definedName name="F001P510SBBudgFY" refersTo="=Summary Page 1!$D$56"/>
      <definedName name="F001P530OthBudgFY" refersTo="=Summary Page 1!$F$57"/>
      <definedName name="F001P530SBBudgFY" refersTo="=Summary Page 1!$D$57"/>
      <definedName name="F001P540OthBudgFY" refersTo="=Summary Page 1!$F$58"/>
      <definedName name="F001P540SBBudgFY" refersTo="=Summary Page 1!$D$58"/>
      <definedName name="F001P550OthBudgFY" refersTo="=Summary Page 1!$F$60"/>
      <definedName name="F001P550SBBudgFY" refersTo="=Summary Page 1!$D$60"/>
      <definedName name="F001P610OthBudgFY" refersTo="=Summary Page 1!$F$41"/>
      <definedName name="F001P610SBBudgFY" refersTo="=Summary Page 1!$D$41"/>
      <definedName name="F001P620OthBudgFY" refersTo="=Summary Page 1!$F$42"/>
      <definedName name="F001P620SBBudgFY" refersTo="=Summary Page 1!$D$42"/>
      <definedName name="F001P630700800900OthBudgFY" refersTo="=Summary Page 1!$F$43"/>
      <definedName name="F001P630700800900SBBudgFY" refersTo="=Summary Page 1!$D$43"/>
      <definedName name="F001TotalExpSumm" refersTo="=Summary Page 1!$C$22"/>
      <definedName name="GBLBudgFYSumm" refersTo="=Summary Page 1!$D$22"/>
      <definedName name="PercentageIncreaseSumm" refersTo="=Summary Page 1!$I$13"/>
      <definedName name="PrimTaxRatePYSumm" refersTo="=Summary Page 1!$C$14"/>
      <definedName name="PriorYearADM" refersTo="=Summary Page 1!$C$12"/>
      <definedName name="PriorYearSalarySumm" refersTo="=Summary Page 1!$I$11"/>
      <definedName name="SalaryCommentsSumm" refersTo="=Summary Page 1!$E$15"/>
      <definedName name="SalaryIncreaseSumm" refersTo="=Summary Page 1!$I$12"/>
      <definedName name="SecTaxRateBudgFYSumm" refersTo="=Summary Page 1!$D$17"/>
      <definedName name="SecTaxRatePYSumm" refersTo="=Summary Page 1!$C$17"/>
      <definedName name="SPEDStaff" refersTo="=Summary Page 2!$K$46"/>
      <definedName name="SPEDTeacher" refersTo="=Summary Page 2!$K$45"/>
      <definedName name="TwoPriorYearADM" refersTo="=Summary Page 1!$B$12"/>
      <definedName name="UCBLBudgFYSumm" refersTo="=Summary Page 1!$D$24"/>
      <definedName name="UCOBudgFYSumm" refersTo="=Summary Page 1!$C$24"/>
    </definedNames>
    <sheetDataSet>
      <sheetData sheetId="0">
        <row r="1">
          <cell r="C1" t="str">
            <v>ALHAMBRA</v>
          </cell>
          <cell r="Q1" t="str">
            <v>070468000</v>
          </cell>
        </row>
        <row r="13">
          <cell r="N13">
            <v>2.8482</v>
          </cell>
        </row>
      </sheetData>
      <sheetData sheetId="2">
        <row r="8">
          <cell r="F8">
            <v>28220076</v>
          </cell>
          <cell r="G8">
            <v>6251660</v>
          </cell>
          <cell r="H8">
            <v>850250</v>
          </cell>
          <cell r="I8">
            <v>416529</v>
          </cell>
          <cell r="J8">
            <v>0</v>
          </cell>
        </row>
        <row r="10">
          <cell r="F10">
            <v>1922815</v>
          </cell>
          <cell r="G10">
            <v>595786</v>
          </cell>
          <cell r="H10">
            <v>0</v>
          </cell>
          <cell r="I10">
            <v>31075</v>
          </cell>
          <cell r="J10">
            <v>0</v>
          </cell>
        </row>
        <row r="11">
          <cell r="F11">
            <v>1460714</v>
          </cell>
          <cell r="G11">
            <v>368424</v>
          </cell>
          <cell r="H11">
            <v>236644</v>
          </cell>
          <cell r="I11">
            <v>52870</v>
          </cell>
          <cell r="J11">
            <v>11600</v>
          </cell>
        </row>
        <row r="12">
          <cell r="F12">
            <v>716896</v>
          </cell>
          <cell r="G12">
            <v>177303</v>
          </cell>
          <cell r="H12">
            <v>280640</v>
          </cell>
          <cell r="I12">
            <v>12600</v>
          </cell>
          <cell r="J12">
            <v>5300</v>
          </cell>
        </row>
        <row r="13">
          <cell r="F13">
            <v>3039163</v>
          </cell>
          <cell r="G13">
            <v>844727</v>
          </cell>
          <cell r="H13">
            <v>20931</v>
          </cell>
          <cell r="I13">
            <v>33907</v>
          </cell>
          <cell r="J13">
            <v>0</v>
          </cell>
        </row>
        <row r="14">
          <cell r="F14">
            <v>2135640</v>
          </cell>
          <cell r="G14">
            <v>626780</v>
          </cell>
          <cell r="H14">
            <v>442358</v>
          </cell>
          <cell r="I14">
            <v>36780</v>
          </cell>
          <cell r="J14">
            <v>20446</v>
          </cell>
        </row>
        <row r="15">
          <cell r="F15">
            <v>3394667</v>
          </cell>
          <cell r="G15">
            <v>1027649</v>
          </cell>
          <cell r="H15">
            <v>2114279</v>
          </cell>
          <cell r="I15">
            <v>1803775</v>
          </cell>
          <cell r="J15">
            <v>400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F17">
            <v>224999</v>
          </cell>
          <cell r="G17">
            <v>73201</v>
          </cell>
          <cell r="H17">
            <v>0</v>
          </cell>
          <cell r="I17">
            <v>0</v>
          </cell>
          <cell r="J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4">
          <cell r="F24">
            <v>3365678</v>
          </cell>
          <cell r="G24">
            <v>899683</v>
          </cell>
          <cell r="H24">
            <v>2087965</v>
          </cell>
          <cell r="I24">
            <v>64146</v>
          </cell>
          <cell r="J24">
            <v>0</v>
          </cell>
        </row>
        <row r="26">
          <cell r="F26">
            <v>2430615</v>
          </cell>
          <cell r="G26">
            <v>703188</v>
          </cell>
          <cell r="H26">
            <v>593466</v>
          </cell>
          <cell r="I26">
            <v>21889</v>
          </cell>
          <cell r="J26">
            <v>0</v>
          </cell>
        </row>
        <row r="27">
          <cell r="F27">
            <v>261474</v>
          </cell>
          <cell r="G27">
            <v>66354</v>
          </cell>
          <cell r="H27">
            <v>3825</v>
          </cell>
          <cell r="I27">
            <v>880</v>
          </cell>
          <cell r="J27">
            <v>1000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F30">
            <v>0</v>
          </cell>
          <cell r="G30">
            <v>0</v>
          </cell>
          <cell r="H30">
            <v>2000</v>
          </cell>
          <cell r="I30">
            <v>1000</v>
          </cell>
          <cell r="J30">
            <v>0</v>
          </cell>
        </row>
        <row r="31">
          <cell r="F31">
            <v>0</v>
          </cell>
          <cell r="G31">
            <v>0</v>
          </cell>
          <cell r="H31">
            <v>1650</v>
          </cell>
          <cell r="I31">
            <v>1000</v>
          </cell>
          <cell r="J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L34">
            <v>10505813</v>
          </cell>
        </row>
        <row r="35">
          <cell r="F35">
            <v>2208797</v>
          </cell>
          <cell r="G35">
            <v>397806</v>
          </cell>
          <cell r="H35">
            <v>115841</v>
          </cell>
          <cell r="I35">
            <v>416525</v>
          </cell>
          <cell r="J35">
            <v>9930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8">
          <cell r="F38">
            <v>0</v>
          </cell>
          <cell r="G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1">
          <cell r="F41">
            <v>531389</v>
          </cell>
          <cell r="G41">
            <v>160927</v>
          </cell>
          <cell r="H41">
            <v>0</v>
          </cell>
          <cell r="I41">
            <v>0</v>
          </cell>
          <cell r="J41">
            <v>0</v>
          </cell>
        </row>
        <row r="42">
          <cell r="K42">
            <v>72582890</v>
          </cell>
          <cell r="L42">
            <v>71797912</v>
          </cell>
        </row>
      </sheetData>
      <sheetData sheetId="3">
        <row r="7">
          <cell r="F7">
            <v>9852501</v>
          </cell>
          <cell r="G7">
            <v>9892358</v>
          </cell>
        </row>
        <row r="8">
          <cell r="F8">
            <v>232761</v>
          </cell>
          <cell r="G8">
            <v>237322</v>
          </cell>
        </row>
        <row r="9">
          <cell r="F9">
            <v>0</v>
          </cell>
          <cell r="G9">
            <v>0</v>
          </cell>
        </row>
        <row r="10">
          <cell r="F10">
            <v>419704</v>
          </cell>
          <cell r="G10">
            <v>376133</v>
          </cell>
        </row>
        <row r="11">
          <cell r="F11">
            <v>0</v>
          </cell>
          <cell r="G11">
            <v>0</v>
          </cell>
        </row>
        <row r="12">
          <cell r="F12">
            <v>0</v>
          </cell>
          <cell r="G12">
            <v>0</v>
          </cell>
        </row>
        <row r="13">
          <cell r="F13">
            <v>0</v>
          </cell>
          <cell r="G13">
            <v>0</v>
          </cell>
        </row>
        <row r="14">
          <cell r="G14">
            <v>0</v>
          </cell>
        </row>
      </sheetData>
      <sheetData sheetId="4">
        <row r="58">
          <cell r="I58">
            <v>11679642</v>
          </cell>
          <cell r="J58">
            <v>12730972</v>
          </cell>
        </row>
      </sheetData>
      <sheetData sheetId="5">
        <row r="19">
          <cell r="J19">
            <v>6877793</v>
          </cell>
          <cell r="K19">
            <v>8356734</v>
          </cell>
        </row>
      </sheetData>
      <sheetData sheetId="6">
        <row r="8">
          <cell r="F8">
            <v>0</v>
          </cell>
          <cell r="H8">
            <v>0</v>
          </cell>
          <cell r="J8">
            <v>1380000</v>
          </cell>
          <cell r="K8">
            <v>1380000</v>
          </cell>
        </row>
      </sheetData>
      <sheetData sheetId="7">
        <row r="8">
          <cell r="S8">
            <v>250000</v>
          </cell>
          <cell r="T8">
            <v>250000</v>
          </cell>
        </row>
        <row r="9">
          <cell r="S9">
            <v>9897516</v>
          </cell>
          <cell r="T9">
            <v>10887268</v>
          </cell>
        </row>
        <row r="12">
          <cell r="S12">
            <v>25000</v>
          </cell>
          <cell r="T12">
            <v>50000</v>
          </cell>
        </row>
        <row r="24">
          <cell r="I24">
            <v>24008868</v>
          </cell>
          <cell r="J24">
            <v>25594798</v>
          </cell>
        </row>
        <row r="34">
          <cell r="S34">
            <v>0</v>
          </cell>
          <cell r="T34">
            <v>1000000</v>
          </cell>
        </row>
        <row r="37">
          <cell r="I37">
            <v>490000</v>
          </cell>
          <cell r="J37">
            <v>650000</v>
          </cell>
        </row>
        <row r="45">
          <cell r="F45">
            <v>980000</v>
          </cell>
          <cell r="H45">
            <v>620000</v>
          </cell>
        </row>
      </sheetData>
      <sheetData sheetId="8">
        <row r="56">
          <cell r="J56">
            <v>71797912</v>
          </cell>
        </row>
      </sheetData>
      <sheetData sheetId="9">
        <row r="32">
          <cell r="K32">
            <v>8356734</v>
          </cell>
        </row>
        <row r="45">
          <cell r="J45">
            <v>12730972</v>
          </cell>
        </row>
      </sheetData>
      <sheetData sheetId="10">
        <row r="18">
          <cell r="L18">
            <v>0</v>
          </cell>
          <cell r="M18">
            <v>0</v>
          </cell>
        </row>
        <row r="30">
          <cell r="L30">
            <v>0</v>
          </cell>
          <cell r="M30">
            <v>0</v>
          </cell>
        </row>
      </sheetData>
      <sheetData sheetId="11">
        <row r="2">
          <cell r="I2" t="str">
            <v>Proposed</v>
          </cell>
        </row>
        <row r="10">
          <cell r="I10">
            <v>59122</v>
          </cell>
        </row>
        <row r="11">
          <cell r="I11">
            <v>55160</v>
          </cell>
        </row>
        <row r="12">
          <cell r="B12">
            <v>12417.533</v>
          </cell>
          <cell r="C12">
            <v>11858.396</v>
          </cell>
          <cell r="D12">
            <v>10912.994</v>
          </cell>
          <cell r="I12">
            <v>3962</v>
          </cell>
        </row>
        <row r="13">
          <cell r="I13">
            <v>0.07</v>
          </cell>
        </row>
        <row r="14">
          <cell r="C14">
            <v>2.8482</v>
          </cell>
          <cell r="D14">
            <v>2.4025</v>
          </cell>
        </row>
        <row r="15">
          <cell r="E15" t="str">
            <v>The Alhambra School District #68 compared the average teacher base salaries for classroom teachers in all funds in FY 2018 to the budgeted teacher base salaries for classroom teachers in all funds in FY 2019.</v>
          </cell>
        </row>
        <row r="17">
          <cell r="C17">
            <v>4.3343</v>
          </cell>
          <cell r="D17">
            <v>4.76</v>
          </cell>
        </row>
        <row r="22">
          <cell r="C22">
            <v>71797912</v>
          </cell>
          <cell r="D22">
            <v>71797912</v>
          </cell>
        </row>
        <row r="23">
          <cell r="C23">
            <v>12730972</v>
          </cell>
          <cell r="D23">
            <v>12730972</v>
          </cell>
        </row>
        <row r="24">
          <cell r="C24">
            <v>8356734</v>
          </cell>
          <cell r="D24">
            <v>8356734</v>
          </cell>
        </row>
        <row r="32">
          <cell r="C32">
            <v>35434769</v>
          </cell>
          <cell r="D32">
            <v>34471736</v>
          </cell>
          <cell r="E32">
            <v>1709822</v>
          </cell>
          <cell r="F32">
            <v>1266779</v>
          </cell>
        </row>
        <row r="34">
          <cell r="C34">
            <v>2566696</v>
          </cell>
          <cell r="D34">
            <v>2518601</v>
          </cell>
          <cell r="E34">
            <v>95502</v>
          </cell>
          <cell r="F34">
            <v>31075</v>
          </cell>
        </row>
        <row r="36">
          <cell r="C36">
            <v>1550971</v>
          </cell>
          <cell r="D36">
            <v>1829138</v>
          </cell>
          <cell r="E36">
            <v>123282</v>
          </cell>
          <cell r="F36">
            <v>301114</v>
          </cell>
        </row>
        <row r="37">
          <cell r="C37">
            <v>7628037</v>
          </cell>
          <cell r="D37">
            <v>7540509</v>
          </cell>
          <cell r="E37">
            <v>634107</v>
          </cell>
          <cell r="F37">
            <v>852962</v>
          </cell>
        </row>
        <row r="38">
          <cell r="C38">
            <v>4244925</v>
          </cell>
          <cell r="D38">
            <v>4422316</v>
          </cell>
          <cell r="E38">
            <v>4148804</v>
          </cell>
          <cell r="F38">
            <v>3918454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304553</v>
          </cell>
          <cell r="D40">
            <v>298200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3000</v>
          </cell>
          <cell r="F43">
            <v>0</v>
          </cell>
        </row>
        <row r="45">
          <cell r="C45">
            <v>3997677</v>
          </cell>
          <cell r="D45">
            <v>4265361</v>
          </cell>
          <cell r="E45">
            <v>2144646</v>
          </cell>
          <cell r="F45">
            <v>2152111</v>
          </cell>
        </row>
        <row r="47">
          <cell r="C47">
            <v>3828921</v>
          </cell>
          <cell r="D47">
            <v>3133803</v>
          </cell>
          <cell r="E47">
            <v>36284</v>
          </cell>
          <cell r="F47">
            <v>615355</v>
          </cell>
        </row>
        <row r="49">
          <cell r="C49">
            <v>492878</v>
          </cell>
          <cell r="D49">
            <v>327828</v>
          </cell>
          <cell r="E49">
            <v>3215</v>
          </cell>
          <cell r="F49">
            <v>5705</v>
          </cell>
        </row>
        <row r="50">
          <cell r="C50">
            <v>0</v>
          </cell>
          <cell r="D50">
            <v>0</v>
          </cell>
          <cell r="E50">
            <v>430</v>
          </cell>
          <cell r="F50">
            <v>3000</v>
          </cell>
        </row>
        <row r="51">
          <cell r="C51">
            <v>0</v>
          </cell>
          <cell r="D51">
            <v>0</v>
          </cell>
          <cell r="E51">
            <v>915</v>
          </cell>
          <cell r="F51">
            <v>2650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5">
          <cell r="C55">
            <v>2388498</v>
          </cell>
          <cell r="D55">
            <v>2606603</v>
          </cell>
          <cell r="E55">
            <v>559839</v>
          </cell>
          <cell r="F55">
            <v>542296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60">
          <cell r="C60">
            <v>685119</v>
          </cell>
          <cell r="D60">
            <v>692316</v>
          </cell>
          <cell r="E60">
            <v>0</v>
          </cell>
          <cell r="F60">
            <v>0</v>
          </cell>
        </row>
      </sheetData>
      <sheetData sheetId="12">
        <row r="9">
          <cell r="C9">
            <v>72582890</v>
          </cell>
          <cell r="D9">
            <v>71797912</v>
          </cell>
        </row>
        <row r="10">
          <cell r="C10">
            <v>980000</v>
          </cell>
          <cell r="D10">
            <v>620000</v>
          </cell>
        </row>
        <row r="11">
          <cell r="C11">
            <v>0</v>
          </cell>
          <cell r="D11">
            <v>0</v>
          </cell>
        </row>
        <row r="12">
          <cell r="C12">
            <v>0</v>
          </cell>
          <cell r="D12">
            <v>0</v>
          </cell>
        </row>
        <row r="13">
          <cell r="C13">
            <v>11679642</v>
          </cell>
          <cell r="D13">
            <v>12730972</v>
          </cell>
        </row>
        <row r="14">
          <cell r="C14">
            <v>24008868</v>
          </cell>
          <cell r="D14">
            <v>25594798</v>
          </cell>
        </row>
        <row r="15">
          <cell r="C15">
            <v>490000</v>
          </cell>
          <cell r="D15">
            <v>650000</v>
          </cell>
        </row>
        <row r="16">
          <cell r="C16">
            <v>6877793</v>
          </cell>
          <cell r="D16">
            <v>8356734</v>
          </cell>
        </row>
        <row r="17">
          <cell r="C17">
            <v>0</v>
          </cell>
          <cell r="D17">
            <v>0</v>
          </cell>
        </row>
        <row r="18">
          <cell r="C18">
            <v>1380000</v>
          </cell>
          <cell r="D18">
            <v>1380000</v>
          </cell>
        </row>
        <row r="19">
          <cell r="C19">
            <v>0</v>
          </cell>
          <cell r="D19">
            <v>1000000</v>
          </cell>
        </row>
        <row r="20">
          <cell r="C20">
            <v>250000</v>
          </cell>
          <cell r="D20">
            <v>250000</v>
          </cell>
        </row>
        <row r="21">
          <cell r="C21">
            <v>25000</v>
          </cell>
          <cell r="D21">
            <v>50000</v>
          </cell>
        </row>
        <row r="22">
          <cell r="C22">
            <v>0</v>
          </cell>
          <cell r="D22">
            <v>0</v>
          </cell>
        </row>
        <row r="23">
          <cell r="C23">
            <v>9897516</v>
          </cell>
          <cell r="D23">
            <v>10887268</v>
          </cell>
        </row>
        <row r="24">
          <cell r="C24">
            <v>9929510</v>
          </cell>
          <cell r="D24">
            <v>8298038</v>
          </cell>
        </row>
        <row r="28">
          <cell r="D28">
            <v>9852501</v>
          </cell>
          <cell r="E28">
            <v>9892358</v>
          </cell>
        </row>
        <row r="29">
          <cell r="D29">
            <v>232761</v>
          </cell>
          <cell r="E29">
            <v>237322</v>
          </cell>
        </row>
        <row r="30">
          <cell r="D30">
            <v>0</v>
          </cell>
          <cell r="E30">
            <v>0</v>
          </cell>
        </row>
        <row r="31">
          <cell r="D31">
            <v>419704</v>
          </cell>
          <cell r="E31">
            <v>376133</v>
          </cell>
        </row>
        <row r="32">
          <cell r="D32">
            <v>0</v>
          </cell>
          <cell r="E32">
            <v>0</v>
          </cell>
        </row>
        <row r="33">
          <cell r="D33">
            <v>0</v>
          </cell>
          <cell r="E33">
            <v>0</v>
          </cell>
          <cell r="I33">
            <v>38</v>
          </cell>
          <cell r="K33">
            <v>287.2</v>
          </cell>
        </row>
        <row r="34">
          <cell r="D34">
            <v>0</v>
          </cell>
          <cell r="E34">
            <v>0</v>
          </cell>
          <cell r="I34">
            <v>593</v>
          </cell>
          <cell r="K34">
            <v>18.4</v>
          </cell>
        </row>
        <row r="35">
          <cell r="D35">
            <v>0</v>
          </cell>
          <cell r="E35">
            <v>0</v>
          </cell>
          <cell r="I35">
            <v>103</v>
          </cell>
          <cell r="K35">
            <v>106</v>
          </cell>
        </row>
        <row r="36">
          <cell r="E36">
            <v>10505813</v>
          </cell>
          <cell r="K36">
            <v>14.9</v>
          </cell>
        </row>
        <row r="38">
          <cell r="I38">
            <v>10</v>
          </cell>
          <cell r="K38">
            <v>1091.3</v>
          </cell>
        </row>
        <row r="39">
          <cell r="I39">
            <v>142</v>
          </cell>
          <cell r="K39">
            <v>76.9</v>
          </cell>
        </row>
        <row r="40">
          <cell r="I40">
            <v>574</v>
          </cell>
          <cell r="K40">
            <v>19</v>
          </cell>
        </row>
        <row r="41">
          <cell r="K41">
            <v>15</v>
          </cell>
        </row>
        <row r="42">
          <cell r="K42">
            <v>7.5</v>
          </cell>
        </row>
        <row r="45">
          <cell r="I45">
            <v>84</v>
          </cell>
          <cell r="K45">
            <v>15.7</v>
          </cell>
        </row>
        <row r="46">
          <cell r="I46">
            <v>98</v>
          </cell>
          <cell r="K46">
            <v>13.4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Summ_Page1_StudentCoun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6"/>
  <sheetViews>
    <sheetView showGridLines="0" tabSelected="1" workbookViewId="0" topLeftCell="A1">
      <selection activeCell="E52" sqref="E52:E53"/>
    </sheetView>
  </sheetViews>
  <sheetFormatPr defaultColWidth="9.28125" defaultRowHeight="12.75"/>
  <cols>
    <col min="1" max="1" width="18.28125" style="3" customWidth="1"/>
    <col min="2" max="2" width="6.421875" style="3" customWidth="1"/>
    <col min="3" max="5" width="10.57421875" style="3" customWidth="1"/>
    <col min="6" max="7" width="5.57421875" style="3" customWidth="1"/>
    <col min="8" max="9" width="10.57421875" style="3" customWidth="1"/>
    <col min="10" max="10" width="10.7109375" style="3" customWidth="1"/>
    <col min="11" max="11" width="5.7109375" style="3" customWidth="1"/>
    <col min="12" max="12" width="6.7109375" style="3" customWidth="1"/>
    <col min="13" max="13" width="9.28125" style="3" customWidth="1"/>
    <col min="14" max="14" width="7.57421875" style="3" customWidth="1"/>
    <col min="15" max="15" width="13.00390625" style="3" customWidth="1"/>
    <col min="16" max="17" width="9.28125" style="3" customWidth="1"/>
    <col min="18" max="18" width="13.7109375" style="3" customWidth="1"/>
    <col min="19" max="16384" width="9.28125" style="3" customWidth="1"/>
  </cols>
  <sheetData>
    <row r="1" spans="2:24" ht="12.75" customHeight="1">
      <c r="B1" s="1" t="s">
        <v>17</v>
      </c>
      <c r="C1" s="169" t="str">
        <f>'[1]Cover'!$C$1</f>
        <v>ALHAMBRA</v>
      </c>
      <c r="D1" s="169"/>
      <c r="E1" s="2"/>
      <c r="I1" s="4" t="s">
        <v>16</v>
      </c>
      <c r="J1" s="214" t="str">
        <f>[1]!CTD</f>
        <v>070468000</v>
      </c>
      <c r="K1" s="229"/>
      <c r="L1" s="5"/>
      <c r="M1" s="165" t="s">
        <v>133</v>
      </c>
      <c r="N1" s="5"/>
      <c r="P1" s="163"/>
      <c r="Q1" s="163"/>
      <c r="R1" s="163"/>
      <c r="S1" s="163"/>
      <c r="T1" s="163"/>
      <c r="U1" s="163"/>
      <c r="V1" s="163"/>
      <c r="W1" s="163"/>
      <c r="X1" s="163"/>
    </row>
    <row r="2" spans="1:24" ht="12.75">
      <c r="A2" s="4"/>
      <c r="B2" s="4"/>
      <c r="C2" s="6"/>
      <c r="D2" s="4"/>
      <c r="E2" s="4"/>
      <c r="I2" s="7"/>
      <c r="J2" s="5"/>
      <c r="K2" s="5"/>
      <c r="L2" s="5"/>
      <c r="M2" s="164" t="s">
        <v>132</v>
      </c>
      <c r="N2" s="5"/>
      <c r="P2" s="163"/>
      <c r="Q2" s="163"/>
      <c r="R2" s="163"/>
      <c r="S2" s="163"/>
      <c r="T2" s="163"/>
      <c r="U2" s="163"/>
      <c r="V2" s="163"/>
      <c r="W2" s="163"/>
      <c r="X2" s="163"/>
    </row>
    <row r="3" spans="1:24" ht="29.25" customHeight="1">
      <c r="A3" s="366" t="str">
        <f>IF(ISNUMBER(SEARCH("Revised*",K22)),M1,M2)</f>
        <v>This is a notification that the above mentioned School District will be having a public hearing and board meeting to adopt its Fiscal Year 2019 Expenditure Budget.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N3" s="8"/>
      <c r="P3" s="8"/>
      <c r="Q3" s="8"/>
      <c r="R3" s="8"/>
      <c r="S3" s="8"/>
      <c r="T3" s="8"/>
      <c r="U3" s="8"/>
      <c r="V3" s="8"/>
      <c r="W3" s="8"/>
      <c r="X3" s="8"/>
    </row>
    <row r="5" spans="2:11" ht="12.75">
      <c r="B5" s="9" t="s">
        <v>2</v>
      </c>
      <c r="C5" s="358">
        <v>43291</v>
      </c>
      <c r="D5" s="358"/>
      <c r="H5" s="9" t="s">
        <v>3</v>
      </c>
      <c r="I5" s="359">
        <v>0.5</v>
      </c>
      <c r="J5" s="359"/>
      <c r="K5" s="230"/>
    </row>
    <row r="6" spans="1:2" ht="12.75">
      <c r="A6" s="4"/>
      <c r="B6" s="4"/>
    </row>
    <row r="7" spans="1:12" ht="12.75">
      <c r="A7" s="377" t="s">
        <v>15</v>
      </c>
      <c r="B7" s="377"/>
      <c r="C7" s="377"/>
      <c r="D7" s="377"/>
      <c r="E7" s="377"/>
      <c r="F7" s="377"/>
      <c r="G7" s="377"/>
      <c r="H7" s="377"/>
      <c r="I7" s="377"/>
      <c r="J7" s="377"/>
      <c r="K7" s="377"/>
      <c r="L7" s="377"/>
    </row>
    <row r="8" spans="2:9" ht="12.75">
      <c r="B8" s="11" t="s">
        <v>4</v>
      </c>
      <c r="C8" s="375" t="s">
        <v>142</v>
      </c>
      <c r="D8" s="375"/>
      <c r="E8" s="375"/>
      <c r="F8" s="375"/>
      <c r="G8" s="375"/>
      <c r="H8" s="375"/>
      <c r="I8" s="375"/>
    </row>
    <row r="9" spans="2:9" ht="12.75">
      <c r="B9" s="11" t="s">
        <v>5</v>
      </c>
      <c r="C9" s="375" t="s">
        <v>143</v>
      </c>
      <c r="D9" s="375"/>
      <c r="E9" s="11" t="s">
        <v>7</v>
      </c>
      <c r="F9" s="378"/>
      <c r="G9" s="378"/>
      <c r="H9" s="378"/>
      <c r="I9" s="378"/>
    </row>
    <row r="10" spans="2:9" ht="12.75">
      <c r="B10" s="11" t="s">
        <v>6</v>
      </c>
      <c r="C10" s="376" t="s">
        <v>144</v>
      </c>
      <c r="D10" s="376"/>
      <c r="E10" s="11" t="s">
        <v>8</v>
      </c>
      <c r="F10" s="13" t="s">
        <v>0</v>
      </c>
      <c r="G10" s="14"/>
      <c r="H10" s="11" t="s">
        <v>9</v>
      </c>
      <c r="I10" s="12">
        <v>85019</v>
      </c>
    </row>
    <row r="11" spans="1:7" ht="12.75">
      <c r="A11" s="11"/>
      <c r="B11" s="11"/>
      <c r="C11" s="11"/>
      <c r="D11" s="14"/>
      <c r="E11" s="11"/>
      <c r="F11" s="14"/>
      <c r="G11" s="14"/>
    </row>
    <row r="12" spans="1:12" ht="17.25" customHeight="1">
      <c r="A12" s="381" t="s">
        <v>1</v>
      </c>
      <c r="B12" s="381"/>
      <c r="C12" s="381"/>
      <c r="D12" s="381"/>
      <c r="E12" s="381"/>
      <c r="F12" s="381"/>
      <c r="G12" s="381"/>
      <c r="H12" s="381"/>
      <c r="I12" s="381"/>
      <c r="J12" s="381"/>
      <c r="K12" s="381"/>
      <c r="L12" s="381"/>
    </row>
    <row r="13" spans="2:11" ht="12.75">
      <c r="B13" s="11" t="s">
        <v>10</v>
      </c>
      <c r="C13" s="378" t="s">
        <v>145</v>
      </c>
      <c r="D13" s="378"/>
      <c r="E13" s="10"/>
      <c r="F13" s="10"/>
      <c r="G13" s="10"/>
      <c r="H13" s="15" t="s">
        <v>12</v>
      </c>
      <c r="I13" s="378" t="s">
        <v>146</v>
      </c>
      <c r="J13" s="378"/>
      <c r="K13" s="231"/>
    </row>
    <row r="14" spans="2:11" ht="12.75">
      <c r="B14" s="11" t="s">
        <v>11</v>
      </c>
      <c r="C14" s="382" t="s">
        <v>147</v>
      </c>
      <c r="D14" s="382"/>
      <c r="H14" s="11" t="s">
        <v>13</v>
      </c>
      <c r="I14" s="365"/>
      <c r="J14" s="365"/>
      <c r="K14" s="231"/>
    </row>
    <row r="15" spans="1:7" ht="12.75">
      <c r="A15" s="16"/>
      <c r="B15" s="16"/>
      <c r="C15" s="16"/>
      <c r="D15" s="16"/>
      <c r="E15" s="16"/>
      <c r="F15" s="16"/>
      <c r="G15" s="16"/>
    </row>
    <row r="16" spans="1:15" ht="27.75" customHeight="1">
      <c r="A16" s="369" t="s">
        <v>18</v>
      </c>
      <c r="B16" s="369"/>
      <c r="C16" s="369"/>
      <c r="D16" s="369"/>
      <c r="E16" s="369"/>
      <c r="F16" s="369"/>
      <c r="G16" s="369"/>
      <c r="H16" s="369"/>
      <c r="I16" s="369"/>
      <c r="J16" s="369"/>
      <c r="K16" s="369"/>
      <c r="L16" s="369"/>
      <c r="M16" s="17"/>
      <c r="N16" s="17"/>
      <c r="O16" s="17"/>
    </row>
    <row r="17" spans="1:7" ht="12.75">
      <c r="A17" s="16"/>
      <c r="B17" s="16"/>
      <c r="C17" s="16"/>
      <c r="D17" s="16"/>
      <c r="E17" s="16"/>
      <c r="F17" s="16"/>
      <c r="G17" s="16"/>
    </row>
    <row r="18" spans="1:7" ht="12.75">
      <c r="A18" s="370" t="s">
        <v>14</v>
      </c>
      <c r="B18" s="370"/>
      <c r="C18" s="370"/>
      <c r="D18" s="370"/>
      <c r="E18" s="370"/>
      <c r="F18" s="370"/>
      <c r="G18" s="219"/>
    </row>
    <row r="19" spans="1:12" ht="39" customHeight="1">
      <c r="A19" s="371"/>
      <c r="B19" s="372"/>
      <c r="C19" s="372"/>
      <c r="D19" s="372"/>
      <c r="E19" s="372"/>
      <c r="F19" s="372"/>
      <c r="G19" s="372"/>
      <c r="H19" s="372"/>
      <c r="I19" s="372"/>
      <c r="J19" s="372"/>
      <c r="K19" s="372"/>
      <c r="L19" s="373"/>
    </row>
    <row r="20" ht="12.75">
      <c r="M20" s="186" t="s">
        <v>23</v>
      </c>
    </row>
    <row r="21" spans="1:13" ht="12.75">
      <c r="A21" s="374" t="str">
        <f>IF(ISNUMBER(SEARCH("Revised*",K22)),M27,M26)</f>
        <v> SUMMARY OF SCHOOL DISTRICT PROPOSED EXPENDITURE BUDGET</v>
      </c>
      <c r="B21" s="374"/>
      <c r="C21" s="374"/>
      <c r="D21" s="374"/>
      <c r="E21" s="374"/>
      <c r="F21" s="374"/>
      <c r="G21" s="374"/>
      <c r="H21" s="374"/>
      <c r="J21" s="18" t="s">
        <v>19</v>
      </c>
      <c r="K21" s="302" t="str">
        <f>J1</f>
        <v>070468000</v>
      </c>
      <c r="L21" s="302"/>
      <c r="M21" s="186" t="s">
        <v>124</v>
      </c>
    </row>
    <row r="22" spans="1:12" ht="12.75">
      <c r="A22" s="19"/>
      <c r="B22" s="19"/>
      <c r="C22" s="20"/>
      <c r="D22" s="20"/>
      <c r="E22" s="20"/>
      <c r="F22" s="20"/>
      <c r="G22" s="20"/>
      <c r="H22" s="20"/>
      <c r="J22" s="21" t="s">
        <v>20</v>
      </c>
      <c r="K22" s="303" t="str">
        <f>'[1]Summary Page 1'!$I$2</f>
        <v>Proposed</v>
      </c>
      <c r="L22" s="303"/>
    </row>
    <row r="23" spans="1:13" ht="12.75">
      <c r="A23" s="22" t="s">
        <v>21</v>
      </c>
      <c r="B23" s="383" t="s">
        <v>148</v>
      </c>
      <c r="C23" s="383"/>
      <c r="D23" s="383"/>
      <c r="E23" s="23" t="s">
        <v>22</v>
      </c>
      <c r="F23" s="364" t="s">
        <v>149</v>
      </c>
      <c r="G23" s="364"/>
      <c r="H23" s="24" t="s">
        <v>112</v>
      </c>
      <c r="I23" s="24"/>
      <c r="J23" s="24"/>
      <c r="K23" s="24"/>
      <c r="M23" s="186" t="s">
        <v>126</v>
      </c>
    </row>
    <row r="24" spans="1:13" ht="12.75">
      <c r="A24" s="203" t="str">
        <f>IF(ISNUMBER(SEARCH("Revised*",K22)),M20,M21)</f>
        <v>proposed by the Governing Board on</v>
      </c>
      <c r="B24" s="203"/>
      <c r="C24" s="25" t="s">
        <v>150</v>
      </c>
      <c r="D24" s="166" t="s">
        <v>125</v>
      </c>
      <c r="E24" s="166"/>
      <c r="F24" s="203" t="str">
        <f>IF(ISNUMBER(SEARCH("Revised*",K22)),M23,M24)</f>
        <v>Proposed Expenditure Budget may be reviewed by contacting</v>
      </c>
      <c r="G24" s="203"/>
      <c r="H24" s="166"/>
      <c r="I24" s="166"/>
      <c r="J24" s="166"/>
      <c r="K24" s="166"/>
      <c r="L24" s="166"/>
      <c r="M24" s="186" t="s">
        <v>127</v>
      </c>
    </row>
    <row r="25" spans="1:11" ht="12.75">
      <c r="A25" s="26" t="s">
        <v>145</v>
      </c>
      <c r="B25" s="384" t="s">
        <v>128</v>
      </c>
      <c r="C25" s="384"/>
      <c r="D25" s="384"/>
      <c r="E25" s="312" t="s">
        <v>146</v>
      </c>
      <c r="F25" s="312"/>
      <c r="G25" s="312"/>
      <c r="H25" s="367" t="s">
        <v>24</v>
      </c>
      <c r="I25" s="367"/>
      <c r="J25" s="367"/>
      <c r="K25" s="166"/>
    </row>
    <row r="26" spans="1:13" ht="12.75">
      <c r="A26" s="27"/>
      <c r="B26" s="27"/>
      <c r="C26" s="28"/>
      <c r="D26" s="28"/>
      <c r="E26" s="368"/>
      <c r="F26" s="368"/>
      <c r="G26" s="368"/>
      <c r="H26" s="368"/>
      <c r="I26" s="27"/>
      <c r="J26" s="27"/>
      <c r="K26" s="27"/>
      <c r="M26" s="213" t="s">
        <v>131</v>
      </c>
    </row>
    <row r="27" spans="1:13" ht="12.75">
      <c r="A27" s="27"/>
      <c r="B27" s="27"/>
      <c r="C27" s="28"/>
      <c r="D27" s="28"/>
      <c r="E27" s="330" t="s">
        <v>25</v>
      </c>
      <c r="F27" s="330"/>
      <c r="G27" s="330"/>
      <c r="H27" s="330"/>
      <c r="I27" s="27"/>
      <c r="J27" s="27"/>
      <c r="K27" s="27"/>
      <c r="M27" s="213" t="s">
        <v>130</v>
      </c>
    </row>
    <row r="28" spans="1:11" ht="8.25" customHeight="1">
      <c r="A28" s="29"/>
      <c r="B28" s="29"/>
      <c r="C28" s="29"/>
      <c r="D28" s="29"/>
      <c r="E28" s="29"/>
      <c r="F28" s="29"/>
      <c r="G28" s="29"/>
      <c r="H28" s="27"/>
      <c r="I28" s="27"/>
      <c r="J28" s="27"/>
      <c r="K28" s="27"/>
    </row>
    <row r="29" spans="1:12" ht="11.25" customHeight="1">
      <c r="A29" s="30" t="s">
        <v>26</v>
      </c>
      <c r="B29" s="188"/>
      <c r="C29" s="175"/>
      <c r="D29" s="176" t="s">
        <v>28</v>
      </c>
      <c r="E29" s="176" t="s">
        <v>29</v>
      </c>
      <c r="F29" s="215" t="s">
        <v>135</v>
      </c>
      <c r="G29" s="247"/>
      <c r="H29" s="201"/>
      <c r="I29" s="202"/>
      <c r="J29" s="202"/>
      <c r="K29" s="202"/>
      <c r="L29" s="217"/>
    </row>
    <row r="30" spans="1:12" ht="9.75" customHeight="1">
      <c r="A30" s="33"/>
      <c r="B30" s="34"/>
      <c r="C30" s="35" t="s">
        <v>30</v>
      </c>
      <c r="D30" s="36" t="s">
        <v>31</v>
      </c>
      <c r="E30" s="36" t="s">
        <v>113</v>
      </c>
      <c r="F30" s="218" t="s">
        <v>136</v>
      </c>
      <c r="G30" s="240"/>
      <c r="H30" s="206"/>
      <c r="I30" s="207"/>
      <c r="J30" s="208"/>
      <c r="K30" s="304">
        <f>[1]!BudgetYearSalarySumm</f>
        <v>59122</v>
      </c>
      <c r="L30" s="305"/>
    </row>
    <row r="31" spans="1:12" ht="11.25" customHeight="1">
      <c r="A31" s="379" t="s">
        <v>32</v>
      </c>
      <c r="B31" s="167"/>
      <c r="C31" s="37"/>
      <c r="D31" s="37"/>
      <c r="E31" s="204"/>
      <c r="F31" s="218" t="s">
        <v>137</v>
      </c>
      <c r="G31" s="240"/>
      <c r="H31" s="206"/>
      <c r="I31" s="207"/>
      <c r="J31" s="208"/>
      <c r="K31" s="306">
        <f>[1]!PriorYearSalarySumm</f>
        <v>55160</v>
      </c>
      <c r="L31" s="307"/>
    </row>
    <row r="32" spans="1:12" ht="10.5" customHeight="1">
      <c r="A32" s="380"/>
      <c r="B32" s="168"/>
      <c r="C32" s="38">
        <f>[1]!TwoPriorYearADM</f>
        <v>12417.533</v>
      </c>
      <c r="D32" s="38">
        <f>[1]!PriorYearADM</f>
        <v>11858.396</v>
      </c>
      <c r="E32" s="205">
        <f>[1]!BudgetYearADM</f>
        <v>10912.994</v>
      </c>
      <c r="F32" s="216" t="s">
        <v>114</v>
      </c>
      <c r="G32" s="240"/>
      <c r="H32" s="206"/>
      <c r="I32" s="207"/>
      <c r="J32" s="208"/>
      <c r="K32" s="308">
        <f>[1]!SalaryIncreaseSumm</f>
        <v>3962</v>
      </c>
      <c r="L32" s="309"/>
    </row>
    <row r="33" spans="1:12" ht="11.25" customHeight="1">
      <c r="A33" s="31" t="s">
        <v>27</v>
      </c>
      <c r="B33" s="32"/>
      <c r="C33" s="32"/>
      <c r="D33" s="170" t="s">
        <v>41</v>
      </c>
      <c r="E33" s="170" t="s">
        <v>116</v>
      </c>
      <c r="F33" s="216" t="s">
        <v>115</v>
      </c>
      <c r="G33" s="240"/>
      <c r="H33" s="206"/>
      <c r="I33" s="207"/>
      <c r="J33" s="208"/>
      <c r="K33" s="310">
        <f>[1]!PercentageIncreaseSumm</f>
        <v>0.07</v>
      </c>
      <c r="L33" s="311"/>
    </row>
    <row r="34" spans="1:12" ht="11.25" customHeight="1">
      <c r="A34" s="313" t="s">
        <v>117</v>
      </c>
      <c r="B34" s="314"/>
      <c r="C34" s="315"/>
      <c r="D34" s="357">
        <f>[1]!PrimTaxRatePYSumm</f>
        <v>2.8482</v>
      </c>
      <c r="E34" s="316">
        <f>[1]!EstTaxRateBudgFYSumm</f>
        <v>2.4025</v>
      </c>
      <c r="F34" s="226" t="s">
        <v>138</v>
      </c>
      <c r="G34" s="226"/>
      <c r="H34" s="227"/>
      <c r="I34" s="227"/>
      <c r="J34" s="227"/>
      <c r="K34" s="227"/>
      <c r="L34" s="228"/>
    </row>
    <row r="35" spans="1:21" ht="12.75" customHeight="1">
      <c r="A35" s="313"/>
      <c r="B35" s="314"/>
      <c r="C35" s="315"/>
      <c r="D35" s="320"/>
      <c r="E35" s="317"/>
      <c r="F35" s="348" t="str">
        <f>IF([1]!SalaryCommentsSumm="","",[1]!SalaryCommentsSumm)</f>
        <v>The Alhambra School District #68 compared the average teacher base salaries for classroom teachers in all funds in FY 2018 to the budgeted teacher base salaries for classroom teachers in all funds in FY 2019.</v>
      </c>
      <c r="G35" s="349"/>
      <c r="H35" s="349"/>
      <c r="I35" s="349"/>
      <c r="J35" s="349"/>
      <c r="K35" s="349"/>
      <c r="L35" s="350"/>
      <c r="Q35" s="177"/>
      <c r="R35" s="177"/>
      <c r="S35" s="177"/>
      <c r="T35" s="177"/>
      <c r="U35" s="177"/>
    </row>
    <row r="36" spans="1:21" ht="9.75" customHeight="1">
      <c r="A36" s="313"/>
      <c r="B36" s="314"/>
      <c r="C36" s="315"/>
      <c r="D36" s="321"/>
      <c r="E36" s="318"/>
      <c r="F36" s="351"/>
      <c r="G36" s="352"/>
      <c r="H36" s="352"/>
      <c r="I36" s="352"/>
      <c r="J36" s="352"/>
      <c r="K36" s="352"/>
      <c r="L36" s="353"/>
      <c r="Q36" s="178"/>
      <c r="R36" s="179"/>
      <c r="S36" s="180"/>
      <c r="T36" s="180"/>
      <c r="U36" s="177"/>
    </row>
    <row r="37" spans="1:21" ht="12" customHeight="1">
      <c r="A37" s="324" t="s">
        <v>129</v>
      </c>
      <c r="B37" s="325"/>
      <c r="C37" s="326"/>
      <c r="D37" s="319">
        <f>[1]!SecTaxRatePYSumm</f>
        <v>4.3343</v>
      </c>
      <c r="E37" s="322">
        <f>[1]!SecTaxRateBudgFYSumm</f>
        <v>4.76</v>
      </c>
      <c r="F37" s="351"/>
      <c r="G37" s="352"/>
      <c r="H37" s="352"/>
      <c r="I37" s="352"/>
      <c r="J37" s="352"/>
      <c r="K37" s="352"/>
      <c r="L37" s="353"/>
      <c r="Q37" s="178"/>
      <c r="R37" s="181"/>
      <c r="S37" s="182"/>
      <c r="T37" s="183"/>
      <c r="U37" s="184"/>
    </row>
    <row r="38" spans="1:21" ht="11.25" customHeight="1">
      <c r="A38" s="324"/>
      <c r="B38" s="325"/>
      <c r="C38" s="326"/>
      <c r="D38" s="320"/>
      <c r="E38" s="317"/>
      <c r="F38" s="351"/>
      <c r="G38" s="352"/>
      <c r="H38" s="352"/>
      <c r="I38" s="352"/>
      <c r="J38" s="352"/>
      <c r="K38" s="352"/>
      <c r="L38" s="353"/>
      <c r="Q38" s="178"/>
      <c r="R38" s="181"/>
      <c r="S38" s="182"/>
      <c r="T38" s="183"/>
      <c r="U38" s="184"/>
    </row>
    <row r="39" spans="1:21" ht="10.5" customHeight="1">
      <c r="A39" s="327"/>
      <c r="B39" s="328"/>
      <c r="C39" s="329"/>
      <c r="D39" s="321"/>
      <c r="E39" s="323"/>
      <c r="F39" s="351"/>
      <c r="G39" s="352"/>
      <c r="H39" s="352"/>
      <c r="I39" s="352"/>
      <c r="J39" s="352"/>
      <c r="K39" s="352"/>
      <c r="L39" s="353"/>
      <c r="Q39" s="178"/>
      <c r="R39" s="181"/>
      <c r="S39" s="182"/>
      <c r="T39" s="183"/>
      <c r="U39" s="184"/>
    </row>
    <row r="40" spans="1:21" ht="12.75">
      <c r="A40" s="209" t="s">
        <v>123</v>
      </c>
      <c r="B40" s="39"/>
      <c r="C40" s="40"/>
      <c r="D40" s="171" t="s">
        <v>121</v>
      </c>
      <c r="E40" s="224"/>
      <c r="F40" s="351"/>
      <c r="G40" s="352"/>
      <c r="H40" s="352"/>
      <c r="I40" s="352"/>
      <c r="J40" s="352"/>
      <c r="K40" s="352"/>
      <c r="L40" s="353"/>
      <c r="Q40" s="178"/>
      <c r="R40" s="181"/>
      <c r="S40" s="182"/>
      <c r="T40" s="183"/>
      <c r="U40" s="185"/>
    </row>
    <row r="41" spans="1:12" ht="11.25" customHeight="1">
      <c r="A41" s="210"/>
      <c r="C41" s="40"/>
      <c r="D41" s="23" t="s">
        <v>122</v>
      </c>
      <c r="E41" s="225" t="s">
        <v>134</v>
      </c>
      <c r="F41" s="351"/>
      <c r="G41" s="352"/>
      <c r="H41" s="352"/>
      <c r="I41" s="352"/>
      <c r="J41" s="352"/>
      <c r="K41" s="352"/>
      <c r="L41" s="353"/>
    </row>
    <row r="42" spans="1:12" ht="14.25" customHeight="1">
      <c r="A42" s="211" t="s">
        <v>118</v>
      </c>
      <c r="B42" s="39"/>
      <c r="C42" s="10"/>
      <c r="D42" s="172">
        <f>[1]!F001TotalExpSumm</f>
        <v>71797912</v>
      </c>
      <c r="E42" s="221">
        <f>[1]!GBLBudgFYSumm</f>
        <v>71797912</v>
      </c>
      <c r="F42" s="351"/>
      <c r="G42" s="352"/>
      <c r="H42" s="352"/>
      <c r="I42" s="352"/>
      <c r="J42" s="352"/>
      <c r="K42" s="352"/>
      <c r="L42" s="353"/>
    </row>
    <row r="43" spans="1:12" ht="12" customHeight="1">
      <c r="A43" s="211" t="s">
        <v>119</v>
      </c>
      <c r="B43" s="39"/>
      <c r="C43" s="10"/>
      <c r="D43" s="220">
        <f>[1]!CSFExpBudgFYSumm</f>
        <v>12730972</v>
      </c>
      <c r="E43" s="222">
        <f>[1]!CSFBLBudgFYSumm</f>
        <v>12730972</v>
      </c>
      <c r="F43" s="351"/>
      <c r="G43" s="352"/>
      <c r="H43" s="352"/>
      <c r="I43" s="352"/>
      <c r="J43" s="352"/>
      <c r="K43" s="352"/>
      <c r="L43" s="353"/>
    </row>
    <row r="44" spans="1:12" ht="12" customHeight="1">
      <c r="A44" s="212" t="s">
        <v>120</v>
      </c>
      <c r="B44" s="91"/>
      <c r="C44" s="174"/>
      <c r="D44" s="173">
        <f>[1]!UCOBudgFYSumm</f>
        <v>8356734</v>
      </c>
      <c r="E44" s="223">
        <f>[1]!UCBLBudgFYSumm</f>
        <v>8356734</v>
      </c>
      <c r="F44" s="354"/>
      <c r="G44" s="355"/>
      <c r="H44" s="355"/>
      <c r="I44" s="355"/>
      <c r="J44" s="355"/>
      <c r="K44" s="355"/>
      <c r="L44" s="356"/>
    </row>
    <row r="45" spans="1:12" ht="6.75" customHeight="1">
      <c r="A45" s="19"/>
      <c r="B45" s="19"/>
      <c r="C45" s="42"/>
      <c r="D45" s="360"/>
      <c r="E45" s="360"/>
      <c r="F45" s="360"/>
      <c r="G45" s="360"/>
      <c r="H45" s="360"/>
      <c r="I45" s="360"/>
      <c r="J45" s="360"/>
      <c r="K45" s="360"/>
      <c r="L45" s="361"/>
    </row>
    <row r="46" spans="1:12" ht="4.5" customHeight="1">
      <c r="A46" s="43"/>
      <c r="B46" s="43"/>
      <c r="C46" s="43"/>
      <c r="D46" s="362"/>
      <c r="E46" s="362"/>
      <c r="F46" s="362"/>
      <c r="G46" s="362"/>
      <c r="H46" s="362"/>
      <c r="I46" s="362"/>
      <c r="J46" s="362"/>
      <c r="K46" s="362"/>
      <c r="L46" s="363"/>
    </row>
    <row r="47" spans="1:12" ht="12.75">
      <c r="A47" s="44" t="s">
        <v>34</v>
      </c>
      <c r="B47" s="45"/>
      <c r="C47" s="46"/>
      <c r="D47" s="46"/>
      <c r="E47" s="47"/>
      <c r="F47" s="47"/>
      <c r="G47" s="47"/>
      <c r="H47" s="47"/>
      <c r="I47" s="47"/>
      <c r="J47" s="47"/>
      <c r="K47" s="47"/>
      <c r="L47" s="48"/>
    </row>
    <row r="48" spans="1:12" ht="12.75">
      <c r="A48" s="49"/>
      <c r="B48" s="34"/>
      <c r="C48" s="50"/>
      <c r="D48" s="31"/>
      <c r="E48" s="51"/>
      <c r="F48" s="52"/>
      <c r="G48" s="52"/>
      <c r="H48" s="53"/>
      <c r="I48" s="54" t="s">
        <v>35</v>
      </c>
      <c r="J48" s="53"/>
      <c r="K48" s="290" t="s">
        <v>36</v>
      </c>
      <c r="L48" s="295"/>
    </row>
    <row r="49" spans="1:12" ht="12.75">
      <c r="A49" s="49"/>
      <c r="B49" s="34"/>
      <c r="C49" s="29"/>
      <c r="D49" s="55" t="s">
        <v>37</v>
      </c>
      <c r="E49" s="56"/>
      <c r="F49" s="57" t="s">
        <v>38</v>
      </c>
      <c r="G49" s="232"/>
      <c r="H49" s="56"/>
      <c r="I49" s="55" t="s">
        <v>39</v>
      </c>
      <c r="J49" s="56"/>
      <c r="K49" s="296" t="s">
        <v>40</v>
      </c>
      <c r="L49" s="297"/>
    </row>
    <row r="50" spans="1:12" ht="12.75">
      <c r="A50" s="49"/>
      <c r="B50" s="34"/>
      <c r="C50" s="29"/>
      <c r="D50" s="58" t="s">
        <v>41</v>
      </c>
      <c r="E50" s="58" t="s">
        <v>33</v>
      </c>
      <c r="F50" s="290" t="s">
        <v>41</v>
      </c>
      <c r="G50" s="291"/>
      <c r="H50" s="58" t="s">
        <v>33</v>
      </c>
      <c r="I50" s="58" t="s">
        <v>41</v>
      </c>
      <c r="J50" s="58" t="s">
        <v>33</v>
      </c>
      <c r="K50" s="296" t="s">
        <v>41</v>
      </c>
      <c r="L50" s="297"/>
    </row>
    <row r="51" spans="1:12" ht="12.75">
      <c r="A51" s="49"/>
      <c r="B51" s="34"/>
      <c r="C51" s="29"/>
      <c r="D51" s="59"/>
      <c r="E51" s="59"/>
      <c r="F51" s="292"/>
      <c r="G51" s="293"/>
      <c r="H51" s="59"/>
      <c r="I51" s="59"/>
      <c r="J51" s="59"/>
      <c r="K51" s="298"/>
      <c r="L51" s="299"/>
    </row>
    <row r="52" spans="1:12" ht="12.75">
      <c r="A52" s="60" t="s">
        <v>42</v>
      </c>
      <c r="B52" s="61"/>
      <c r="C52" s="29"/>
      <c r="D52" s="333">
        <f>'[1]Summary Page 1'!$C$32</f>
        <v>35434769</v>
      </c>
      <c r="E52" s="333">
        <f>[1]!F001P100F1000SBBudgFY</f>
        <v>34471736</v>
      </c>
      <c r="F52" s="262">
        <f>'[1]Summary Page 1'!$E$32</f>
        <v>1709822</v>
      </c>
      <c r="G52" s="263"/>
      <c r="H52" s="344">
        <f>[1]!F001P100F1000OthBudgFY</f>
        <v>1266779</v>
      </c>
      <c r="I52" s="333">
        <f>D52+F52</f>
        <v>37144591</v>
      </c>
      <c r="J52" s="344">
        <f>E52+H52</f>
        <v>35738515</v>
      </c>
      <c r="K52" s="268">
        <f>IF(I52=J52,0,IF(I52&gt;0,(J52-I52)/I52,"--"))</f>
        <v>-0.03785412524800717</v>
      </c>
      <c r="L52" s="300"/>
    </row>
    <row r="53" spans="1:12" ht="12.75" customHeight="1">
      <c r="A53" s="60" t="s">
        <v>43</v>
      </c>
      <c r="B53" s="61"/>
      <c r="C53" s="29"/>
      <c r="D53" s="346"/>
      <c r="E53" s="346"/>
      <c r="F53" s="264"/>
      <c r="G53" s="265"/>
      <c r="H53" s="345"/>
      <c r="I53" s="346"/>
      <c r="J53" s="345"/>
      <c r="K53" s="270"/>
      <c r="L53" s="301"/>
    </row>
    <row r="54" spans="1:12" ht="12.75">
      <c r="A54" s="60" t="s">
        <v>44</v>
      </c>
      <c r="B54" s="61"/>
      <c r="C54" s="29"/>
      <c r="D54" s="333">
        <f>'[1]Summary Page 1'!$C$34</f>
        <v>2566696</v>
      </c>
      <c r="E54" s="344">
        <f>[1]!F001P100F2100SBBudgFY</f>
        <v>2518601</v>
      </c>
      <c r="F54" s="262">
        <f>'[1]Summary Page 1'!$E$34</f>
        <v>95502</v>
      </c>
      <c r="G54" s="263"/>
      <c r="H54" s="344">
        <f>[1]!F001P100F2100OthBudgFY</f>
        <v>31075</v>
      </c>
      <c r="I54" s="333">
        <f>D54+F54</f>
        <v>2662198</v>
      </c>
      <c r="J54" s="344">
        <f>E54+H54</f>
        <v>2549676</v>
      </c>
      <c r="K54" s="268">
        <f>IF(I54=J54,0,IF(I54&gt;0,(J54-I54)/I54,"--"))</f>
        <v>-0.04226657821844957</v>
      </c>
      <c r="L54" s="300"/>
    </row>
    <row r="55" spans="1:12" ht="12.75" customHeight="1">
      <c r="A55" s="60" t="s">
        <v>45</v>
      </c>
      <c r="B55" s="61"/>
      <c r="C55" s="62"/>
      <c r="D55" s="346"/>
      <c r="E55" s="345"/>
      <c r="F55" s="264"/>
      <c r="G55" s="265"/>
      <c r="H55" s="345"/>
      <c r="I55" s="346"/>
      <c r="J55" s="345"/>
      <c r="K55" s="270"/>
      <c r="L55" s="301"/>
    </row>
    <row r="56" spans="1:12" ht="12.75">
      <c r="A56" s="63" t="s">
        <v>46</v>
      </c>
      <c r="B56" s="64"/>
      <c r="C56" s="29"/>
      <c r="D56" s="65">
        <f>'[1]Summary Page 1'!$C$36</f>
        <v>1550971</v>
      </c>
      <c r="E56" s="66">
        <f>[1]!F001P100F2200SBBudgFY</f>
        <v>1829138</v>
      </c>
      <c r="F56" s="256">
        <f>'[1]Summary Page 1'!$E$36</f>
        <v>123282</v>
      </c>
      <c r="G56" s="257"/>
      <c r="H56" s="66">
        <f>[1]!F001P100F2200OthBudgFY</f>
        <v>301114</v>
      </c>
      <c r="I56" s="65">
        <f aca="true" t="shared" si="0" ref="I56:I63">D56+F56</f>
        <v>1674253</v>
      </c>
      <c r="J56" s="66">
        <f aca="true" t="shared" si="1" ref="J56:J63">E56+H56</f>
        <v>2130252</v>
      </c>
      <c r="K56" s="272">
        <f aca="true" t="shared" si="2" ref="K56:K65">IF(I56=J56,0,IF(I56&gt;0,(J56-I56)/I56,"--"))</f>
        <v>0.2723596732393491</v>
      </c>
      <c r="L56" s="294"/>
    </row>
    <row r="57" spans="1:12" ht="12.75">
      <c r="A57" s="63" t="s">
        <v>47</v>
      </c>
      <c r="B57" s="64"/>
      <c r="C57" s="67"/>
      <c r="D57" s="65">
        <f>'[1]Summary Page 1'!$C$37</f>
        <v>7628037</v>
      </c>
      <c r="E57" s="66">
        <f>[1]!F001P100F230024002500SBBudgFY</f>
        <v>7540509</v>
      </c>
      <c r="F57" s="256">
        <f>'[1]Summary Page 1'!$E$37</f>
        <v>634107</v>
      </c>
      <c r="G57" s="257"/>
      <c r="H57" s="66">
        <f>[1]!F001P100F230024002500OthBudgFY</f>
        <v>852962</v>
      </c>
      <c r="I57" s="65">
        <f t="shared" si="0"/>
        <v>8262144</v>
      </c>
      <c r="J57" s="66">
        <f t="shared" si="1"/>
        <v>8393471</v>
      </c>
      <c r="K57" s="272">
        <f t="shared" si="2"/>
        <v>0.015895026763029063</v>
      </c>
      <c r="L57" s="294"/>
    </row>
    <row r="58" spans="1:12" ht="12.75">
      <c r="A58" s="63" t="s">
        <v>48</v>
      </c>
      <c r="B58" s="64"/>
      <c r="C58" s="68"/>
      <c r="D58" s="65">
        <f>'[1]Summary Page 1'!$C$38</f>
        <v>4244925</v>
      </c>
      <c r="E58" s="66">
        <f>[1]!F001P100F2600SBBudgFY</f>
        <v>4422316</v>
      </c>
      <c r="F58" s="256">
        <f>'[1]Summary Page 1'!$E$38</f>
        <v>4148804</v>
      </c>
      <c r="G58" s="257"/>
      <c r="H58" s="69">
        <f>[1]!F001P100F2600OthBudgFY</f>
        <v>3918454</v>
      </c>
      <c r="I58" s="65">
        <f t="shared" si="0"/>
        <v>8393729</v>
      </c>
      <c r="J58" s="66">
        <f t="shared" si="1"/>
        <v>8340770</v>
      </c>
      <c r="K58" s="272">
        <f t="shared" si="2"/>
        <v>-0.006309353089669681</v>
      </c>
      <c r="L58" s="294"/>
    </row>
    <row r="59" spans="1:12" ht="12.75">
      <c r="A59" s="60" t="s">
        <v>49</v>
      </c>
      <c r="B59" s="61"/>
      <c r="C59" s="29"/>
      <c r="D59" s="65">
        <f>'[1]Summary Page 1'!$C$39</f>
        <v>0</v>
      </c>
      <c r="E59" s="66">
        <f>[1]!F001P100F2900SBBudgFY</f>
        <v>0</v>
      </c>
      <c r="F59" s="256">
        <f>'[1]Summary Page 1'!$E$39</f>
        <v>0</v>
      </c>
      <c r="G59" s="257"/>
      <c r="H59" s="69">
        <f>[1]!F001P100F2900OthBudgFY</f>
        <v>0</v>
      </c>
      <c r="I59" s="65">
        <f t="shared" si="0"/>
        <v>0</v>
      </c>
      <c r="J59" s="66">
        <f t="shared" si="1"/>
        <v>0</v>
      </c>
      <c r="K59" s="272">
        <f t="shared" si="2"/>
        <v>0</v>
      </c>
      <c r="L59" s="294"/>
    </row>
    <row r="60" spans="1:12" ht="12.75">
      <c r="A60" s="60" t="s">
        <v>50</v>
      </c>
      <c r="B60" s="61"/>
      <c r="C60" s="29"/>
      <c r="D60" s="65">
        <f>'[1]Summary Page 1'!$C$40</f>
        <v>304553</v>
      </c>
      <c r="E60" s="66">
        <f>[1]!F001P100F3000SBBudgFY</f>
        <v>298200</v>
      </c>
      <c r="F60" s="256">
        <f>'[1]Summary Page 1'!$E$40</f>
        <v>0</v>
      </c>
      <c r="G60" s="257"/>
      <c r="H60" s="69">
        <f>[1]!F001P100F3000OthBudgFY</f>
        <v>0</v>
      </c>
      <c r="I60" s="65">
        <f t="shared" si="0"/>
        <v>304553</v>
      </c>
      <c r="J60" s="66">
        <f t="shared" si="1"/>
        <v>298200</v>
      </c>
      <c r="K60" s="272">
        <f t="shared" si="2"/>
        <v>-0.020860080183088003</v>
      </c>
      <c r="L60" s="294"/>
    </row>
    <row r="61" spans="1:12" ht="12.75">
      <c r="A61" s="49" t="s">
        <v>51</v>
      </c>
      <c r="B61" s="34"/>
      <c r="C61" s="29"/>
      <c r="D61" s="65">
        <f>'[1]Summary Page 1'!$C$41</f>
        <v>0</v>
      </c>
      <c r="E61" s="66">
        <f>[1]!F001P610SBBudgFY</f>
        <v>0</v>
      </c>
      <c r="F61" s="256">
        <f>'[1]Summary Page 1'!$E$41</f>
        <v>0</v>
      </c>
      <c r="G61" s="257"/>
      <c r="H61" s="69">
        <f>[1]!F001P610OthBudgFY</f>
        <v>0</v>
      </c>
      <c r="I61" s="65">
        <f t="shared" si="0"/>
        <v>0</v>
      </c>
      <c r="J61" s="66">
        <f t="shared" si="1"/>
        <v>0</v>
      </c>
      <c r="K61" s="272">
        <f t="shared" si="2"/>
        <v>0</v>
      </c>
      <c r="L61" s="273"/>
    </row>
    <row r="62" spans="1:12" ht="12.75">
      <c r="A62" s="49" t="s">
        <v>52</v>
      </c>
      <c r="B62" s="34"/>
      <c r="C62" s="29"/>
      <c r="D62" s="65">
        <f>'[1]Summary Page 1'!$C$42</f>
        <v>0</v>
      </c>
      <c r="E62" s="66">
        <f>[1]!F001P620SBBudgFY</f>
        <v>0</v>
      </c>
      <c r="F62" s="256">
        <f>'[1]Summary Page 1'!$E$42</f>
        <v>0</v>
      </c>
      <c r="G62" s="257"/>
      <c r="H62" s="69">
        <f>[1]!F001P620OthBudgFY</f>
        <v>0</v>
      </c>
      <c r="I62" s="65">
        <f t="shared" si="0"/>
        <v>0</v>
      </c>
      <c r="J62" s="66">
        <f t="shared" si="1"/>
        <v>0</v>
      </c>
      <c r="K62" s="272">
        <f t="shared" si="2"/>
        <v>0</v>
      </c>
      <c r="L62" s="273"/>
    </row>
    <row r="63" spans="1:12" ht="12.75">
      <c r="A63" s="49" t="s">
        <v>53</v>
      </c>
      <c r="B63" s="34"/>
      <c r="C63" s="29"/>
      <c r="D63" s="65">
        <f>'[1]Summary Page 1'!$C$43</f>
        <v>0</v>
      </c>
      <c r="E63" s="70">
        <f>[1]!F001P630700800900SBBudgFY</f>
        <v>0</v>
      </c>
      <c r="F63" s="266">
        <f>'[1]Summary Page 1'!$E$43</f>
        <v>3000</v>
      </c>
      <c r="G63" s="267"/>
      <c r="H63" s="71">
        <f>[1]!F001P630700800900OthBudgFY</f>
        <v>0</v>
      </c>
      <c r="I63" s="71">
        <f t="shared" si="0"/>
        <v>3000</v>
      </c>
      <c r="J63" s="70">
        <f t="shared" si="1"/>
        <v>0</v>
      </c>
      <c r="K63" s="272">
        <f t="shared" si="2"/>
        <v>-1</v>
      </c>
      <c r="L63" s="273"/>
    </row>
    <row r="64" spans="1:12" ht="12.75">
      <c r="A64" s="72" t="s">
        <v>54</v>
      </c>
      <c r="B64" s="73"/>
      <c r="C64" s="50"/>
      <c r="D64" s="66">
        <f aca="true" t="shared" si="3" ref="D64:J64">SUM(D52:D63)</f>
        <v>51729951</v>
      </c>
      <c r="E64" s="66">
        <f t="shared" si="3"/>
        <v>51080500</v>
      </c>
      <c r="F64" s="260">
        <f t="shared" si="3"/>
        <v>6714517</v>
      </c>
      <c r="G64" s="261"/>
      <c r="H64" s="66">
        <f>SUM(H52:H63)</f>
        <v>6370384</v>
      </c>
      <c r="I64" s="66">
        <f t="shared" si="3"/>
        <v>58444468</v>
      </c>
      <c r="J64" s="66">
        <f t="shared" si="3"/>
        <v>57450884</v>
      </c>
      <c r="K64" s="272">
        <f t="shared" si="2"/>
        <v>-0.017000479840110785</v>
      </c>
      <c r="L64" s="273"/>
    </row>
    <row r="65" spans="1:12" ht="12.75">
      <c r="A65" s="60" t="s">
        <v>55</v>
      </c>
      <c r="B65" s="61"/>
      <c r="C65" s="29"/>
      <c r="D65" s="333">
        <f>'[1]Summary Page 1'!$C$45</f>
        <v>3997677</v>
      </c>
      <c r="E65" s="344">
        <f>[1]!F001P200F1000SBBudgFY</f>
        <v>4265361</v>
      </c>
      <c r="F65" s="262">
        <f>'[1]Summary Page 1'!$E$45</f>
        <v>2144646</v>
      </c>
      <c r="G65" s="263"/>
      <c r="H65" s="344">
        <f>[1]!F001P200F1000OthBudgFY</f>
        <v>2152111</v>
      </c>
      <c r="I65" s="333">
        <f>D65+F65</f>
        <v>6142323</v>
      </c>
      <c r="J65" s="344">
        <f>E65+H65</f>
        <v>6417472</v>
      </c>
      <c r="K65" s="268">
        <f t="shared" si="2"/>
        <v>0.044795592807476914</v>
      </c>
      <c r="L65" s="269"/>
    </row>
    <row r="66" spans="1:12" ht="12.75" customHeight="1">
      <c r="A66" s="60" t="s">
        <v>43</v>
      </c>
      <c r="B66" s="61"/>
      <c r="C66" s="29"/>
      <c r="D66" s="346"/>
      <c r="E66" s="345"/>
      <c r="F66" s="264"/>
      <c r="G66" s="265"/>
      <c r="H66" s="345"/>
      <c r="I66" s="346"/>
      <c r="J66" s="345"/>
      <c r="K66" s="270"/>
      <c r="L66" s="271"/>
    </row>
    <row r="67" spans="1:12" ht="12.75">
      <c r="A67" s="60" t="s">
        <v>44</v>
      </c>
      <c r="B67" s="61"/>
      <c r="C67" s="29"/>
      <c r="D67" s="333">
        <f>'[1]Summary Page 1'!$C$47</f>
        <v>3828921</v>
      </c>
      <c r="E67" s="344">
        <f>[1]!F001P200F2100SBBudgFY</f>
        <v>3133803</v>
      </c>
      <c r="F67" s="262">
        <f>'[1]Summary Page 1'!$E$47</f>
        <v>36284</v>
      </c>
      <c r="G67" s="263"/>
      <c r="H67" s="344">
        <f>[1]!F001P200F2100OthBudgFY</f>
        <v>615355</v>
      </c>
      <c r="I67" s="333">
        <f>D67+F67</f>
        <v>3865205</v>
      </c>
      <c r="J67" s="344">
        <f>E67+H67</f>
        <v>3749158</v>
      </c>
      <c r="K67" s="268">
        <f>IF(I67=J67,0,IF(I67&gt;0,(J67-I67)/I67,"--"))</f>
        <v>-0.030023504574789694</v>
      </c>
      <c r="L67" s="269"/>
    </row>
    <row r="68" spans="1:12" ht="12.75" customHeight="1">
      <c r="A68" s="60" t="s">
        <v>45</v>
      </c>
      <c r="B68" s="61"/>
      <c r="C68" s="62"/>
      <c r="D68" s="346"/>
      <c r="E68" s="345"/>
      <c r="F68" s="264"/>
      <c r="G68" s="265"/>
      <c r="H68" s="345"/>
      <c r="I68" s="347"/>
      <c r="J68" s="345"/>
      <c r="K68" s="270"/>
      <c r="L68" s="271"/>
    </row>
    <row r="69" spans="1:12" ht="12.75">
      <c r="A69" s="63" t="s">
        <v>46</v>
      </c>
      <c r="B69" s="64"/>
      <c r="C69" s="29"/>
      <c r="D69" s="65">
        <f>'[1]Summary Page 1'!$C$49</f>
        <v>492878</v>
      </c>
      <c r="E69" s="69">
        <f>[1]!F001P200F2200SBBudgFY</f>
        <v>327828</v>
      </c>
      <c r="F69" s="256">
        <f>'[1]Summary Page 1'!$E$49</f>
        <v>3215</v>
      </c>
      <c r="G69" s="257"/>
      <c r="H69" s="66">
        <f>[1]!F001P200F2200OthBudgFY</f>
        <v>5705</v>
      </c>
      <c r="I69" s="65">
        <f>D69+F69</f>
        <v>496093</v>
      </c>
      <c r="J69" s="66">
        <f>E69+H69</f>
        <v>333533</v>
      </c>
      <c r="K69" s="272">
        <f aca="true" t="shared" si="4" ref="K69:K78">IF(I69=J69,0,IF(I69&gt;0,(J69-I69)/I69,"--"))</f>
        <v>-0.32768049539098515</v>
      </c>
      <c r="L69" s="273"/>
    </row>
    <row r="70" spans="1:12" ht="12.75">
      <c r="A70" s="63" t="s">
        <v>47</v>
      </c>
      <c r="B70" s="64"/>
      <c r="C70" s="67"/>
      <c r="D70" s="65">
        <f>'[1]Summary Page 1'!$C$50</f>
        <v>0</v>
      </c>
      <c r="E70" s="69">
        <f>[1]!F001P200F230024002500SBBudgFY</f>
        <v>0</v>
      </c>
      <c r="F70" s="256">
        <f>'[1]Summary Page 1'!$E$50</f>
        <v>430</v>
      </c>
      <c r="G70" s="257"/>
      <c r="H70" s="69">
        <f>[1]!F001P200F230024002500OthBudgFY</f>
        <v>3000</v>
      </c>
      <c r="I70" s="65">
        <f>D70+F70</f>
        <v>430</v>
      </c>
      <c r="J70" s="66">
        <f>E70+H70</f>
        <v>3000</v>
      </c>
      <c r="K70" s="272">
        <f t="shared" si="4"/>
        <v>5.976744186046512</v>
      </c>
      <c r="L70" s="273"/>
    </row>
    <row r="71" spans="1:12" ht="12.75">
      <c r="A71" s="63" t="s">
        <v>48</v>
      </c>
      <c r="B71" s="64"/>
      <c r="C71" s="68"/>
      <c r="D71" s="65">
        <f>'[1]Summary Page 1'!$C$51</f>
        <v>0</v>
      </c>
      <c r="E71" s="69">
        <f>[1]!F001P200F2600SBBudgFY</f>
        <v>0</v>
      </c>
      <c r="F71" s="256">
        <f>'[1]Summary Page 1'!$E$51</f>
        <v>915</v>
      </c>
      <c r="G71" s="257"/>
      <c r="H71" s="69">
        <f>[1]!F001P200F2600OthBudgFY</f>
        <v>2650</v>
      </c>
      <c r="I71" s="65">
        <f>D71+F71</f>
        <v>915</v>
      </c>
      <c r="J71" s="66">
        <f>E71+H71</f>
        <v>2650</v>
      </c>
      <c r="K71" s="272">
        <f t="shared" si="4"/>
        <v>1.8961748633879782</v>
      </c>
      <c r="L71" s="273"/>
    </row>
    <row r="72" spans="1:12" ht="12.75">
      <c r="A72" s="60" t="s">
        <v>49</v>
      </c>
      <c r="B72" s="61"/>
      <c r="C72" s="29"/>
      <c r="D72" s="65">
        <f>'[1]Summary Page 1'!$C$52</f>
        <v>0</v>
      </c>
      <c r="E72" s="69">
        <f>[1]!F001P200F2900SBBudgFY</f>
        <v>0</v>
      </c>
      <c r="F72" s="256">
        <f>'[1]Summary Page 1'!$E$52</f>
        <v>0</v>
      </c>
      <c r="G72" s="257"/>
      <c r="H72" s="69">
        <f>[1]!F001P200F2900OthBudgFY</f>
        <v>0</v>
      </c>
      <c r="I72" s="65">
        <f>D72+F72</f>
        <v>0</v>
      </c>
      <c r="J72" s="66">
        <f>E72+H72</f>
        <v>0</v>
      </c>
      <c r="K72" s="272">
        <f t="shared" si="4"/>
        <v>0</v>
      </c>
      <c r="L72" s="273"/>
    </row>
    <row r="73" spans="1:12" ht="12.75">
      <c r="A73" s="60" t="s">
        <v>50</v>
      </c>
      <c r="B73" s="61"/>
      <c r="C73" s="29"/>
      <c r="D73" s="65">
        <f>'[1]Summary Page 1'!$C$53</f>
        <v>0</v>
      </c>
      <c r="E73" s="69">
        <f>[1]!F001P200F3000SBBudgFY</f>
        <v>0</v>
      </c>
      <c r="F73" s="256">
        <f>'[1]Summary Page 1'!$E$53</f>
        <v>0</v>
      </c>
      <c r="G73" s="257"/>
      <c r="H73" s="69">
        <f>[1]!F001P200F3000OthBudgFY</f>
        <v>0</v>
      </c>
      <c r="I73" s="65">
        <f>D73+F73</f>
        <v>0</v>
      </c>
      <c r="J73" s="66">
        <f>E73+H73</f>
        <v>0</v>
      </c>
      <c r="K73" s="272">
        <f t="shared" si="4"/>
        <v>0</v>
      </c>
      <c r="L73" s="273"/>
    </row>
    <row r="74" spans="1:12" ht="12.75">
      <c r="A74" s="72" t="s">
        <v>56</v>
      </c>
      <c r="B74" s="73"/>
      <c r="C74" s="29"/>
      <c r="D74" s="74">
        <f aca="true" t="shared" si="5" ref="D74:J74">SUM(D65:D73)</f>
        <v>8319476</v>
      </c>
      <c r="E74" s="74">
        <f t="shared" si="5"/>
        <v>7726992</v>
      </c>
      <c r="F74" s="280">
        <f t="shared" si="5"/>
        <v>2185490</v>
      </c>
      <c r="G74" s="281"/>
      <c r="H74" s="74">
        <f t="shared" si="5"/>
        <v>2778821</v>
      </c>
      <c r="I74" s="65">
        <f t="shared" si="5"/>
        <v>10504966</v>
      </c>
      <c r="J74" s="65">
        <f t="shared" si="5"/>
        <v>10505813</v>
      </c>
      <c r="K74" s="272">
        <f t="shared" si="4"/>
        <v>8.062853320991234E-05</v>
      </c>
      <c r="L74" s="273"/>
    </row>
    <row r="75" spans="1:12" ht="12.75">
      <c r="A75" s="75" t="s">
        <v>57</v>
      </c>
      <c r="B75" s="76"/>
      <c r="C75" s="77"/>
      <c r="D75" s="65">
        <f>'[1]Summary Page 1'!$C$55</f>
        <v>2388498</v>
      </c>
      <c r="E75" s="74">
        <f>[1]!F001P400SBBudgFY</f>
        <v>2606603</v>
      </c>
      <c r="F75" s="256">
        <f>'[1]Summary Page 1'!$E$55</f>
        <v>559839</v>
      </c>
      <c r="G75" s="257"/>
      <c r="H75" s="74">
        <f>[1]!F001P400OthBudgFy</f>
        <v>542296</v>
      </c>
      <c r="I75" s="65">
        <f>D75+F75</f>
        <v>2948337</v>
      </c>
      <c r="J75" s="66">
        <f>E75+H75</f>
        <v>3148899</v>
      </c>
      <c r="K75" s="272">
        <f t="shared" si="4"/>
        <v>0.06802546655962327</v>
      </c>
      <c r="L75" s="273"/>
    </row>
    <row r="76" spans="1:12" ht="12.75">
      <c r="A76" s="78" t="s">
        <v>58</v>
      </c>
      <c r="B76" s="79"/>
      <c r="C76" s="80"/>
      <c r="D76" s="71">
        <f>'[1]Summary Page 1'!$C$56</f>
        <v>0</v>
      </c>
      <c r="E76" s="81">
        <f>[1]!F001P510SBBudgFY</f>
        <v>0</v>
      </c>
      <c r="F76" s="266">
        <f>'[1]Summary Page 1'!$E$56</f>
        <v>0</v>
      </c>
      <c r="G76" s="267"/>
      <c r="H76" s="81">
        <f>[1]!F001P510OthBudgFY</f>
        <v>0</v>
      </c>
      <c r="I76" s="71">
        <f>D76+F76</f>
        <v>0</v>
      </c>
      <c r="J76" s="70">
        <f>E76+H76</f>
        <v>0</v>
      </c>
      <c r="K76" s="274">
        <f t="shared" si="4"/>
        <v>0</v>
      </c>
      <c r="L76" s="275"/>
    </row>
    <row r="77" spans="1:12" ht="12.75">
      <c r="A77" s="75" t="s">
        <v>59</v>
      </c>
      <c r="B77" s="76"/>
      <c r="C77" s="77"/>
      <c r="D77" s="65">
        <f>'[1]Summary Page 1'!$C$57</f>
        <v>0</v>
      </c>
      <c r="E77" s="74">
        <f>[1]!F001P530SBBudgFY</f>
        <v>0</v>
      </c>
      <c r="F77" s="256">
        <f>'[1]Summary Page 1'!$E$57</f>
        <v>0</v>
      </c>
      <c r="G77" s="257"/>
      <c r="H77" s="74">
        <f>[1]!F001P530OthBudgFY</f>
        <v>0</v>
      </c>
      <c r="I77" s="65">
        <f>D77+F77</f>
        <v>0</v>
      </c>
      <c r="J77" s="66">
        <f>E77+H77</f>
        <v>0</v>
      </c>
      <c r="K77" s="272">
        <f t="shared" si="4"/>
        <v>0</v>
      </c>
      <c r="L77" s="273"/>
    </row>
    <row r="78" spans="1:12" ht="12.75">
      <c r="A78" s="82" t="s">
        <v>60</v>
      </c>
      <c r="B78" s="83"/>
      <c r="C78" s="84"/>
      <c r="D78" s="333">
        <f>'[1]Summary Page 1'!$C$58</f>
        <v>0</v>
      </c>
      <c r="E78" s="335">
        <f>[1]!F001P540SBBudgFY</f>
        <v>0</v>
      </c>
      <c r="F78" s="262">
        <f>'[1]Summary Page 1'!$E$58</f>
        <v>0</v>
      </c>
      <c r="G78" s="263"/>
      <c r="H78" s="335">
        <f>[1]!F001P540OthBudgFY</f>
        <v>0</v>
      </c>
      <c r="I78" s="333">
        <f>D78+F78</f>
        <v>0</v>
      </c>
      <c r="J78" s="337">
        <f>E78+H78</f>
        <v>0</v>
      </c>
      <c r="K78" s="268">
        <f t="shared" si="4"/>
        <v>0</v>
      </c>
      <c r="L78" s="269"/>
    </row>
    <row r="79" spans="1:12" ht="12.75">
      <c r="A79" s="82" t="s">
        <v>61</v>
      </c>
      <c r="B79" s="83"/>
      <c r="C79" s="84"/>
      <c r="D79" s="334"/>
      <c r="E79" s="336"/>
      <c r="F79" s="264"/>
      <c r="G79" s="265"/>
      <c r="H79" s="336"/>
      <c r="I79" s="334"/>
      <c r="J79" s="338"/>
      <c r="K79" s="270"/>
      <c r="L79" s="271"/>
    </row>
    <row r="80" spans="1:12" ht="12.75">
      <c r="A80" s="86" t="s">
        <v>62</v>
      </c>
      <c r="B80" s="87"/>
      <c r="C80" s="88"/>
      <c r="D80" s="65">
        <f>'[1]Summary Page 1'!$C$60</f>
        <v>685119</v>
      </c>
      <c r="E80" s="85">
        <f>[1]!F001P550SBBudgFY</f>
        <v>692316</v>
      </c>
      <c r="F80" s="256">
        <f>'[1]Summary Page 1'!$E$60</f>
        <v>0</v>
      </c>
      <c r="G80" s="257"/>
      <c r="H80" s="85">
        <f>[1]!F001P550OthBudgFY</f>
        <v>0</v>
      </c>
      <c r="I80" s="65">
        <f>D80+F80</f>
        <v>685119</v>
      </c>
      <c r="J80" s="89">
        <f>E80+H80</f>
        <v>692316</v>
      </c>
      <c r="K80" s="274">
        <f>IF(I80=J80,0,IF(I80&gt;0,(J80-I80)/I80,"--"))</f>
        <v>0.010504744431259387</v>
      </c>
      <c r="L80" s="275"/>
    </row>
    <row r="81" spans="1:12" ht="12.75">
      <c r="A81" s="90" t="s">
        <v>63</v>
      </c>
      <c r="B81" s="91"/>
      <c r="C81" s="92"/>
      <c r="D81" s="93">
        <f aca="true" t="shared" si="6" ref="D81:J81">SUM(D74:D80)+D64</f>
        <v>63123044</v>
      </c>
      <c r="E81" s="93">
        <f t="shared" si="6"/>
        <v>62106411</v>
      </c>
      <c r="F81" s="258">
        <f t="shared" si="6"/>
        <v>9459846</v>
      </c>
      <c r="G81" s="259"/>
      <c r="H81" s="93">
        <f t="shared" si="6"/>
        <v>9691501</v>
      </c>
      <c r="I81" s="93">
        <f t="shared" si="6"/>
        <v>72582890</v>
      </c>
      <c r="J81" s="93">
        <f t="shared" si="6"/>
        <v>71797912</v>
      </c>
      <c r="K81" s="282">
        <f>IF(I81=J81,0,IF(I81&gt;0,(J81-I81)/I81,"--"))</f>
        <v>-0.010814917951048794</v>
      </c>
      <c r="L81" s="283"/>
    </row>
    <row r="82" spans="1:12" ht="12.75">
      <c r="A82" s="39"/>
      <c r="B82" s="39"/>
      <c r="C82" s="94"/>
      <c r="D82" s="95"/>
      <c r="E82" s="95"/>
      <c r="F82" s="95"/>
      <c r="G82" s="95"/>
      <c r="H82" s="95"/>
      <c r="I82" s="95"/>
      <c r="J82" s="95"/>
      <c r="K82" s="95"/>
      <c r="L82" s="96"/>
    </row>
    <row r="83" ht="12.75" customHeight="1"/>
    <row r="84" spans="1:11" ht="12.75" customHeight="1">
      <c r="A84" s="339" t="s">
        <v>64</v>
      </c>
      <c r="B84" s="340"/>
      <c r="C84" s="340"/>
      <c r="D84" s="340"/>
      <c r="E84" s="340"/>
      <c r="F84" s="340"/>
      <c r="G84" s="341"/>
      <c r="H84" s="97"/>
      <c r="I84" s="97"/>
      <c r="J84" s="98"/>
      <c r="K84" s="98"/>
    </row>
    <row r="85" spans="1:11" ht="12.75" customHeight="1">
      <c r="A85" s="101"/>
      <c r="B85" s="192"/>
      <c r="C85" s="107"/>
      <c r="D85" s="241"/>
      <c r="E85" s="107" t="s">
        <v>65</v>
      </c>
      <c r="F85" s="342" t="s">
        <v>66</v>
      </c>
      <c r="G85" s="343"/>
      <c r="H85" s="100"/>
      <c r="I85" s="100"/>
      <c r="J85" s="100"/>
      <c r="K85" s="100"/>
    </row>
    <row r="86" spans="1:11" ht="12.75" customHeight="1">
      <c r="A86" s="101"/>
      <c r="B86" s="192"/>
      <c r="C86" s="102" t="s">
        <v>67</v>
      </c>
      <c r="D86" s="103"/>
      <c r="E86" s="107" t="s">
        <v>68</v>
      </c>
      <c r="F86" s="250" t="s">
        <v>68</v>
      </c>
      <c r="G86" s="251"/>
      <c r="H86" s="100"/>
      <c r="I86" s="100"/>
      <c r="J86" s="100"/>
      <c r="K86" s="100"/>
    </row>
    <row r="87" spans="1:11" ht="12.75" customHeight="1">
      <c r="A87" s="105" t="s">
        <v>69</v>
      </c>
      <c r="B87" s="187"/>
      <c r="C87" s="99"/>
      <c r="D87" s="106"/>
      <c r="E87" s="107" t="s">
        <v>40</v>
      </c>
      <c r="F87" s="250" t="s">
        <v>40</v>
      </c>
      <c r="G87" s="251"/>
      <c r="H87" s="100"/>
      <c r="I87" s="100"/>
      <c r="J87" s="100"/>
      <c r="K87" s="100"/>
    </row>
    <row r="88" spans="1:11" ht="12.75" customHeight="1">
      <c r="A88" s="108"/>
      <c r="B88" s="193"/>
      <c r="C88" s="109" t="s">
        <v>41</v>
      </c>
      <c r="D88" s="110" t="s">
        <v>33</v>
      </c>
      <c r="E88" s="109" t="s">
        <v>70</v>
      </c>
      <c r="F88" s="252" t="s">
        <v>41</v>
      </c>
      <c r="G88" s="253"/>
      <c r="H88" s="100"/>
      <c r="I88" s="100"/>
      <c r="J88" s="100"/>
      <c r="K88" s="100"/>
    </row>
    <row r="89" spans="1:11" ht="12.75" customHeight="1">
      <c r="A89" s="112" t="s">
        <v>71</v>
      </c>
      <c r="B89" s="194"/>
      <c r="C89" s="111">
        <f>'[1]Summary Page 2'!$C$9</f>
        <v>72582890</v>
      </c>
      <c r="D89" s="111">
        <f>'[1]Summary Page 2'!$D$9</f>
        <v>71797912</v>
      </c>
      <c r="E89" s="112">
        <f aca="true" t="shared" si="7" ref="E89:E104">D89-C89</f>
        <v>-784978</v>
      </c>
      <c r="F89" s="254">
        <f aca="true" t="shared" si="8" ref="F89:F104">IF(C89=D89,0,IF(C89&gt;0,E89/C89,"--"))</f>
        <v>-0.010814917951048794</v>
      </c>
      <c r="G89" s="255"/>
      <c r="H89" s="100"/>
      <c r="I89" s="100"/>
      <c r="J89" s="100"/>
      <c r="K89" s="100"/>
    </row>
    <row r="90" spans="1:11" ht="12.75" customHeight="1">
      <c r="A90" s="113" t="s">
        <v>72</v>
      </c>
      <c r="B90" s="195"/>
      <c r="C90" s="114">
        <f>'[1]Summary Page 2'!$C$10</f>
        <v>980000</v>
      </c>
      <c r="D90" s="114">
        <f>'[1]Summary Page 2'!$D$10</f>
        <v>620000</v>
      </c>
      <c r="E90" s="112">
        <f t="shared" si="7"/>
        <v>-360000</v>
      </c>
      <c r="F90" s="254">
        <f t="shared" si="8"/>
        <v>-0.3673469387755102</v>
      </c>
      <c r="G90" s="255"/>
      <c r="H90" s="100"/>
      <c r="I90" s="100"/>
      <c r="J90" s="100"/>
      <c r="K90" s="100"/>
    </row>
    <row r="91" spans="1:11" ht="12.75" customHeight="1">
      <c r="A91" s="113" t="s">
        <v>73</v>
      </c>
      <c r="B91" s="195"/>
      <c r="C91" s="114">
        <f>'[1]Summary Page 2'!$C$11</f>
        <v>0</v>
      </c>
      <c r="D91" s="115">
        <f>'[1]Summary Page 2'!$D$11</f>
        <v>0</v>
      </c>
      <c r="E91" s="112">
        <f t="shared" si="7"/>
        <v>0</v>
      </c>
      <c r="F91" s="254">
        <f t="shared" si="8"/>
        <v>0</v>
      </c>
      <c r="G91" s="255"/>
      <c r="H91" s="100"/>
      <c r="I91" s="100"/>
      <c r="J91" s="100"/>
      <c r="K91" s="100"/>
    </row>
    <row r="92" spans="1:11" ht="12.75" customHeight="1">
      <c r="A92" s="113" t="s">
        <v>74</v>
      </c>
      <c r="B92" s="195"/>
      <c r="C92" s="114">
        <f>'[1]Summary Page 2'!$C$12</f>
        <v>0</v>
      </c>
      <c r="D92" s="115">
        <f>'[1]Summary Page 2'!$D$12</f>
        <v>0</v>
      </c>
      <c r="E92" s="243">
        <f t="shared" si="7"/>
        <v>0</v>
      </c>
      <c r="F92" s="248">
        <f t="shared" si="8"/>
        <v>0</v>
      </c>
      <c r="G92" s="249"/>
      <c r="H92" s="100"/>
      <c r="I92" s="100"/>
      <c r="J92" s="100"/>
      <c r="K92" s="100"/>
    </row>
    <row r="93" spans="1:11" ht="12.75" customHeight="1">
      <c r="A93" s="189" t="s">
        <v>75</v>
      </c>
      <c r="B93" s="196"/>
      <c r="C93" s="41">
        <f>'[1]Summary Page 2'!$C$13</f>
        <v>11679642</v>
      </c>
      <c r="D93" s="41">
        <f>'[1]Summary Page 2'!$D$13</f>
        <v>12730972</v>
      </c>
      <c r="E93" s="243">
        <f t="shared" si="7"/>
        <v>1051330</v>
      </c>
      <c r="F93" s="248">
        <f t="shared" si="8"/>
        <v>0.09001388912434131</v>
      </c>
      <c r="G93" s="249"/>
      <c r="H93" s="100"/>
      <c r="I93" s="100"/>
      <c r="J93" s="100"/>
      <c r="K93" s="100"/>
    </row>
    <row r="94" spans="1:11" ht="12.75" customHeight="1">
      <c r="A94" s="125" t="s">
        <v>76</v>
      </c>
      <c r="B94" s="197"/>
      <c r="C94" s="116">
        <f>'[1]Summary Page 2'!$C$14</f>
        <v>24008868</v>
      </c>
      <c r="D94" s="116">
        <f>'[1]Summary Page 2'!$D$14</f>
        <v>25594798</v>
      </c>
      <c r="E94" s="244">
        <f t="shared" si="7"/>
        <v>1585930</v>
      </c>
      <c r="F94" s="248">
        <f t="shared" si="8"/>
        <v>0.06605600897135175</v>
      </c>
      <c r="G94" s="249"/>
      <c r="H94" s="100"/>
      <c r="I94" s="100"/>
      <c r="J94" s="100"/>
      <c r="K94" s="100"/>
    </row>
    <row r="95" spans="1:11" ht="12.75" customHeight="1">
      <c r="A95" s="190" t="s">
        <v>77</v>
      </c>
      <c r="B95" s="198"/>
      <c r="C95" s="117">
        <f>'[1]Summary Page 2'!$C$15</f>
        <v>490000</v>
      </c>
      <c r="D95" s="117">
        <f>'[1]Summary Page 2'!$D$15</f>
        <v>650000</v>
      </c>
      <c r="E95" s="245">
        <f t="shared" si="7"/>
        <v>160000</v>
      </c>
      <c r="F95" s="248">
        <f t="shared" si="8"/>
        <v>0.32653061224489793</v>
      </c>
      <c r="G95" s="249"/>
      <c r="H95" s="100"/>
      <c r="I95" s="100"/>
      <c r="J95" s="100"/>
      <c r="K95" s="100"/>
    </row>
    <row r="96" spans="1:11" ht="12.75" customHeight="1">
      <c r="A96" s="125" t="s">
        <v>78</v>
      </c>
      <c r="B96" s="197"/>
      <c r="C96" s="117">
        <f>'[1]Summary Page 2'!$C$16</f>
        <v>6877793</v>
      </c>
      <c r="D96" s="117">
        <f>'[1]Summary Page 2'!$D$16</f>
        <v>8356734</v>
      </c>
      <c r="E96" s="245">
        <f t="shared" si="7"/>
        <v>1478941</v>
      </c>
      <c r="F96" s="248">
        <f t="shared" si="8"/>
        <v>0.2150313334524607</v>
      </c>
      <c r="G96" s="249"/>
      <c r="H96" s="118"/>
      <c r="I96" s="118"/>
      <c r="J96" s="118"/>
      <c r="K96" s="118"/>
    </row>
    <row r="97" spans="1:11" ht="12.75" customHeight="1">
      <c r="A97" s="125" t="s">
        <v>79</v>
      </c>
      <c r="B97" s="197"/>
      <c r="C97" s="117">
        <f>'[1]Summary Page 2'!$C$17</f>
        <v>0</v>
      </c>
      <c r="D97" s="117">
        <f>'[1]Summary Page 2'!$D$17</f>
        <v>0</v>
      </c>
      <c r="E97" s="245">
        <f t="shared" si="7"/>
        <v>0</v>
      </c>
      <c r="F97" s="248">
        <f t="shared" si="8"/>
        <v>0</v>
      </c>
      <c r="G97" s="249"/>
      <c r="H97" s="100"/>
      <c r="I97" s="100"/>
      <c r="J97" s="100"/>
      <c r="K97" s="100"/>
    </row>
    <row r="98" spans="1:11" ht="12.75" customHeight="1">
      <c r="A98" s="125" t="s">
        <v>80</v>
      </c>
      <c r="B98" s="197"/>
      <c r="C98" s="117">
        <f>'[1]Summary Page 2'!$C$18</f>
        <v>1380000</v>
      </c>
      <c r="D98" s="117">
        <f>'[1]Summary Page 2'!$D$18</f>
        <v>1380000</v>
      </c>
      <c r="E98" s="245">
        <f t="shared" si="7"/>
        <v>0</v>
      </c>
      <c r="F98" s="248">
        <f t="shared" si="8"/>
        <v>0</v>
      </c>
      <c r="G98" s="249"/>
      <c r="H98" s="100"/>
      <c r="I98" s="100"/>
      <c r="J98" s="100"/>
      <c r="K98" s="100"/>
    </row>
    <row r="99" spans="1:11" ht="12.75" customHeight="1">
      <c r="A99" s="125" t="s">
        <v>81</v>
      </c>
      <c r="B99" s="197"/>
      <c r="C99" s="117">
        <f>'[1]Summary Page 2'!$C$19</f>
        <v>0</v>
      </c>
      <c r="D99" s="117">
        <f>'[1]Summary Page 2'!$D$19</f>
        <v>1000000</v>
      </c>
      <c r="E99" s="245">
        <f t="shared" si="7"/>
        <v>1000000</v>
      </c>
      <c r="F99" s="248" t="str">
        <f t="shared" si="8"/>
        <v>--</v>
      </c>
      <c r="G99" s="249"/>
      <c r="H99" s="100"/>
      <c r="I99" s="100"/>
      <c r="J99" s="100"/>
      <c r="K99" s="100"/>
    </row>
    <row r="100" spans="1:11" ht="12.75" customHeight="1">
      <c r="A100" s="119" t="s">
        <v>82</v>
      </c>
      <c r="B100" s="199"/>
      <c r="C100" s="115">
        <f>'[1]Summary Page 2'!$C$20</f>
        <v>250000</v>
      </c>
      <c r="D100" s="117">
        <f>'[1]Summary Page 2'!$D$20</f>
        <v>250000</v>
      </c>
      <c r="E100" s="245">
        <f t="shared" si="7"/>
        <v>0</v>
      </c>
      <c r="F100" s="248">
        <f t="shared" si="8"/>
        <v>0</v>
      </c>
      <c r="G100" s="249"/>
      <c r="H100" s="100"/>
      <c r="I100" s="100"/>
      <c r="J100" s="100"/>
      <c r="K100" s="100"/>
    </row>
    <row r="101" spans="1:11" ht="12.75" customHeight="1">
      <c r="A101" s="125" t="s">
        <v>83</v>
      </c>
      <c r="B101" s="197"/>
      <c r="C101" s="117">
        <f>'[1]Summary Page 2'!$C$21</f>
        <v>25000</v>
      </c>
      <c r="D101" s="117">
        <f>'[1]Summary Page 2'!$D$21</f>
        <v>50000</v>
      </c>
      <c r="E101" s="245">
        <f t="shared" si="7"/>
        <v>25000</v>
      </c>
      <c r="F101" s="248">
        <f t="shared" si="8"/>
        <v>1</v>
      </c>
      <c r="G101" s="249"/>
      <c r="H101" s="100"/>
      <c r="I101" s="100"/>
      <c r="J101" s="100"/>
      <c r="K101" s="100"/>
    </row>
    <row r="102" spans="1:11" ht="12.75" customHeight="1">
      <c r="A102" s="125" t="s">
        <v>84</v>
      </c>
      <c r="B102" s="197"/>
      <c r="C102" s="117">
        <f>'[1]Summary Page 2'!$C$22</f>
        <v>0</v>
      </c>
      <c r="D102" s="117">
        <f>'[1]Summary Page 2'!$D$22</f>
        <v>0</v>
      </c>
      <c r="E102" s="245">
        <f t="shared" si="7"/>
        <v>0</v>
      </c>
      <c r="F102" s="248">
        <f t="shared" si="8"/>
        <v>0</v>
      </c>
      <c r="G102" s="249"/>
      <c r="H102" s="100"/>
      <c r="I102" s="100"/>
      <c r="J102" s="100"/>
      <c r="K102" s="100"/>
    </row>
    <row r="103" spans="1:11" ht="12.75" customHeight="1">
      <c r="A103" s="125" t="s">
        <v>85</v>
      </c>
      <c r="B103" s="197"/>
      <c r="C103" s="117">
        <f>'[1]Summary Page 2'!$C$23</f>
        <v>9897516</v>
      </c>
      <c r="D103" s="117">
        <f>'[1]Summary Page 2'!$D$23</f>
        <v>10887268</v>
      </c>
      <c r="E103" s="245">
        <f t="shared" si="7"/>
        <v>989752</v>
      </c>
      <c r="F103" s="248">
        <f t="shared" si="8"/>
        <v>0.10000004041418069</v>
      </c>
      <c r="G103" s="249"/>
      <c r="H103" s="100"/>
      <c r="I103" s="100"/>
      <c r="J103" s="100"/>
      <c r="K103" s="100"/>
    </row>
    <row r="104" spans="1:11" ht="12.75" customHeight="1">
      <c r="A104" s="191" t="s">
        <v>38</v>
      </c>
      <c r="B104" s="200"/>
      <c r="C104" s="115">
        <f>'[1]Summary Page 2'!$C$24</f>
        <v>9929510</v>
      </c>
      <c r="D104" s="115">
        <f>'[1]Summary Page 2'!$D$24</f>
        <v>8298038</v>
      </c>
      <c r="E104" s="246">
        <f t="shared" si="7"/>
        <v>-1631472</v>
      </c>
      <c r="F104" s="254">
        <f t="shared" si="8"/>
        <v>-0.16430538868483943</v>
      </c>
      <c r="G104" s="255"/>
      <c r="H104" s="100"/>
      <c r="I104" s="100"/>
      <c r="J104" s="100"/>
      <c r="K104" s="100"/>
    </row>
    <row r="105" spans="1:13" ht="25.5">
      <c r="A105" s="118"/>
      <c r="B105" s="118"/>
      <c r="C105" s="118"/>
      <c r="D105" s="118"/>
      <c r="E105" s="118"/>
      <c r="F105" s="118"/>
      <c r="G105" s="118"/>
      <c r="H105" s="118"/>
      <c r="I105" s="100"/>
      <c r="J105" s="100"/>
      <c r="K105" s="100"/>
      <c r="L105" s="100"/>
      <c r="M105" s="100"/>
    </row>
    <row r="106" spans="1:13" ht="13.5" customHeight="1">
      <c r="A106" s="284" t="s">
        <v>86</v>
      </c>
      <c r="B106" s="285"/>
      <c r="C106" s="285"/>
      <c r="D106" s="285"/>
      <c r="E106" s="286"/>
      <c r="G106" s="276" t="s">
        <v>87</v>
      </c>
      <c r="H106" s="277"/>
      <c r="I106" s="277"/>
      <c r="J106" s="277"/>
      <c r="K106" s="277"/>
      <c r="L106" s="278"/>
      <c r="M106" s="100"/>
    </row>
    <row r="107" spans="1:12" ht="13.5" thickBot="1">
      <c r="A107" s="287" t="s">
        <v>88</v>
      </c>
      <c r="B107" s="288"/>
      <c r="C107" s="289"/>
      <c r="D107" s="110" t="s">
        <v>41</v>
      </c>
      <c r="E107" s="110" t="s">
        <v>33</v>
      </c>
      <c r="G107" s="125"/>
      <c r="I107" s="146"/>
      <c r="J107" s="104"/>
      <c r="K107" s="250" t="s">
        <v>89</v>
      </c>
      <c r="L107" s="251"/>
    </row>
    <row r="108" spans="1:12" ht="12.75">
      <c r="A108" s="121" t="s">
        <v>90</v>
      </c>
      <c r="B108" s="233"/>
      <c r="C108" s="238"/>
      <c r="D108" s="122">
        <f>'[1]Summary Page 2'!$D$28</f>
        <v>9852501</v>
      </c>
      <c r="E108" s="122">
        <f>'[1]Summary Page 2'!$E$28</f>
        <v>9892358</v>
      </c>
      <c r="G108" s="252" t="s">
        <v>91</v>
      </c>
      <c r="H108" s="279"/>
      <c r="I108" s="253"/>
      <c r="J108" s="124" t="s">
        <v>92</v>
      </c>
      <c r="K108" s="252" t="s">
        <v>93</v>
      </c>
      <c r="L108" s="253"/>
    </row>
    <row r="109" spans="1:12" ht="12.75">
      <c r="A109" s="125" t="s">
        <v>94</v>
      </c>
      <c r="B109" s="146"/>
      <c r="C109" s="236"/>
      <c r="D109" s="120">
        <f>'[1]Summary Page 2'!$D$29</f>
        <v>232761</v>
      </c>
      <c r="E109" s="120">
        <f>'[1]Summary Page 2'!$E$29</f>
        <v>237322</v>
      </c>
      <c r="G109" s="125" t="s">
        <v>95</v>
      </c>
      <c r="I109" s="98"/>
      <c r="J109" s="98"/>
      <c r="K109" s="126"/>
      <c r="L109" s="127"/>
    </row>
    <row r="110" spans="1:12" ht="12.75">
      <c r="A110" s="125" t="s">
        <v>96</v>
      </c>
      <c r="B110" s="146"/>
      <c r="C110" s="236"/>
      <c r="D110" s="120">
        <f>'[1]Summary Page 2'!$D$30</f>
        <v>0</v>
      </c>
      <c r="E110" s="120">
        <f>'[1]Summary Page 2'!$E$30</f>
        <v>0</v>
      </c>
      <c r="G110" s="125" t="s">
        <v>97</v>
      </c>
      <c r="I110" s="118"/>
      <c r="J110" s="128"/>
      <c r="K110" s="331" t="s">
        <v>98</v>
      </c>
      <c r="L110" s="129"/>
    </row>
    <row r="111" spans="1:12" ht="12.75">
      <c r="A111" s="130" t="s">
        <v>99</v>
      </c>
      <c r="B111" s="195"/>
      <c r="C111" s="236"/>
      <c r="D111" s="120">
        <f>'[1]Summary Page 2'!$D$31</f>
        <v>419704</v>
      </c>
      <c r="E111" s="120">
        <f>'[1]Summary Page 2'!$E$31</f>
        <v>376133</v>
      </c>
      <c r="G111" s="131" t="s">
        <v>100</v>
      </c>
      <c r="I111" s="118"/>
      <c r="J111" s="132">
        <f>'[1]Summary Page 2'!$I$33</f>
        <v>38</v>
      </c>
      <c r="K111" s="332"/>
      <c r="L111" s="133">
        <f>'[1]Summary Page 2'!$K$33</f>
        <v>287.2</v>
      </c>
    </row>
    <row r="112" spans="1:12" ht="12.75">
      <c r="A112" s="130" t="s">
        <v>101</v>
      </c>
      <c r="B112" s="195"/>
      <c r="C112" s="236"/>
      <c r="D112" s="120">
        <f>'[1]Summary Page 2'!$D$32</f>
        <v>0</v>
      </c>
      <c r="E112" s="120">
        <f>'[1]Summary Page 2'!$E$32</f>
        <v>0</v>
      </c>
      <c r="G112" s="125" t="s">
        <v>102</v>
      </c>
      <c r="I112" s="118"/>
      <c r="J112" s="132">
        <f>'[1]Summary Page 2'!$I$34</f>
        <v>593</v>
      </c>
      <c r="K112" s="134" t="s">
        <v>98</v>
      </c>
      <c r="L112" s="133">
        <f>'[1]Summary Page 2'!$K$34</f>
        <v>18.4</v>
      </c>
    </row>
    <row r="113" spans="1:12" ht="12.75">
      <c r="A113" s="125" t="s">
        <v>139</v>
      </c>
      <c r="B113" s="146"/>
      <c r="C113" s="236"/>
      <c r="D113" s="120">
        <f>'[1]Summary Page 2'!$D$33</f>
        <v>0</v>
      </c>
      <c r="E113" s="120">
        <f>'[1]Summary Page 2'!$E$33</f>
        <v>0</v>
      </c>
      <c r="G113" s="125" t="s">
        <v>38</v>
      </c>
      <c r="I113" s="118"/>
      <c r="J113" s="132">
        <f>'[1]Summary Page 2'!$I$35</f>
        <v>103</v>
      </c>
      <c r="K113" s="134" t="s">
        <v>98</v>
      </c>
      <c r="L113" s="133">
        <f>'[1]Summary Page 2'!$K$35</f>
        <v>106</v>
      </c>
    </row>
    <row r="114" spans="1:12" ht="12.75">
      <c r="A114" s="125" t="s">
        <v>141</v>
      </c>
      <c r="B114" s="146"/>
      <c r="C114" s="236"/>
      <c r="D114" s="115">
        <f>'[1]Summary Page 2'!$D$34</f>
        <v>0</v>
      </c>
      <c r="E114" s="115">
        <f>'[1]Summary Page 2'!$E$34</f>
        <v>0</v>
      </c>
      <c r="G114" s="135"/>
      <c r="H114" s="136" t="s">
        <v>103</v>
      </c>
      <c r="J114" s="132">
        <f>SUM(J110:J113)</f>
        <v>734</v>
      </c>
      <c r="K114" s="134" t="s">
        <v>98</v>
      </c>
      <c r="L114" s="133">
        <f>'[1]Summary Page 2'!$K$36</f>
        <v>14.9</v>
      </c>
    </row>
    <row r="115" spans="1:12" ht="13.5" thickBot="1">
      <c r="A115" s="137" t="s">
        <v>140</v>
      </c>
      <c r="B115" s="234"/>
      <c r="C115" s="236"/>
      <c r="D115" s="138">
        <f>'[1]Summary Page 2'!$D$35</f>
        <v>0</v>
      </c>
      <c r="E115" s="138">
        <f>'[1]Summary Page 2'!$E$35</f>
        <v>0</v>
      </c>
      <c r="G115" s="125" t="s">
        <v>104</v>
      </c>
      <c r="I115" s="98"/>
      <c r="J115" s="139"/>
      <c r="K115" s="139"/>
      <c r="L115" s="133"/>
    </row>
    <row r="116" spans="1:12" ht="13.5" thickBot="1">
      <c r="A116" s="140" t="s">
        <v>105</v>
      </c>
      <c r="B116" s="235"/>
      <c r="C116" s="237"/>
      <c r="D116" s="141">
        <f>SUM(D108:D114)</f>
        <v>10504966</v>
      </c>
      <c r="E116" s="141">
        <f>'[1]Summary Page 2'!$E$36</f>
        <v>10505813</v>
      </c>
      <c r="G116" s="125" t="s">
        <v>106</v>
      </c>
      <c r="I116" s="118"/>
      <c r="J116" s="142">
        <f>'[1]Summary Page 2'!$I$38</f>
        <v>10</v>
      </c>
      <c r="K116" s="143" t="s">
        <v>98</v>
      </c>
      <c r="L116" s="133">
        <f>'[1]Summary Page 2'!$K$38</f>
        <v>1091.3</v>
      </c>
    </row>
    <row r="117" spans="1:12" ht="13.5" thickTop="1">
      <c r="A117" s="144"/>
      <c r="B117" s="144"/>
      <c r="C117" s="144"/>
      <c r="D117" s="144"/>
      <c r="E117" s="123"/>
      <c r="G117" s="125" t="s">
        <v>107</v>
      </c>
      <c r="I117" s="118"/>
      <c r="J117" s="132">
        <f>'[1]Summary Page 2'!$I$39</f>
        <v>142</v>
      </c>
      <c r="K117" s="134" t="s">
        <v>98</v>
      </c>
      <c r="L117" s="133">
        <f>'[1]Summary Page 2'!$K$39</f>
        <v>76.9</v>
      </c>
    </row>
    <row r="118" spans="1:12" ht="12.75">
      <c r="A118" s="145"/>
      <c r="B118" s="145"/>
      <c r="C118" s="147"/>
      <c r="D118" s="147"/>
      <c r="E118" s="123"/>
      <c r="G118" s="148" t="s">
        <v>38</v>
      </c>
      <c r="I118" s="118"/>
      <c r="J118" s="132">
        <f>'[1]Summary Page 2'!$I$40</f>
        <v>574</v>
      </c>
      <c r="K118" s="134" t="s">
        <v>98</v>
      </c>
      <c r="L118" s="133">
        <f>'[1]Summary Page 2'!$K$40</f>
        <v>19</v>
      </c>
    </row>
    <row r="119" spans="1:12" ht="12.75">
      <c r="A119" s="118"/>
      <c r="B119" s="118"/>
      <c r="C119" s="149"/>
      <c r="D119" s="149"/>
      <c r="E119" s="123"/>
      <c r="G119" s="150"/>
      <c r="H119" s="136" t="s">
        <v>103</v>
      </c>
      <c r="J119" s="132">
        <f>SUM(J116:J118)</f>
        <v>726</v>
      </c>
      <c r="K119" s="134" t="s">
        <v>98</v>
      </c>
      <c r="L119" s="133">
        <f>'[1]Summary Page 2'!$K$41</f>
        <v>15</v>
      </c>
    </row>
    <row r="120" spans="1:12" ht="12.75">
      <c r="A120" s="144"/>
      <c r="B120" s="144"/>
      <c r="C120" s="144"/>
      <c r="D120" s="144"/>
      <c r="E120" s="123"/>
      <c r="G120" s="151"/>
      <c r="I120" s="242" t="s">
        <v>39</v>
      </c>
      <c r="J120" s="132">
        <f>J114+J119</f>
        <v>1460</v>
      </c>
      <c r="K120" s="134" t="s">
        <v>98</v>
      </c>
      <c r="L120" s="133">
        <f>'[1]Summary Page 2'!$K$42</f>
        <v>7.5</v>
      </c>
    </row>
    <row r="121" spans="1:12" ht="12.75">
      <c r="A121" s="144"/>
      <c r="B121" s="144"/>
      <c r="C121" s="144"/>
      <c r="D121" s="144"/>
      <c r="E121" s="123"/>
      <c r="G121" s="152"/>
      <c r="I121" s="153"/>
      <c r="J121" s="154"/>
      <c r="K121" s="154"/>
      <c r="L121" s="155"/>
    </row>
    <row r="122" spans="1:12" ht="12.75">
      <c r="A122" s="144"/>
      <c r="B122" s="144"/>
      <c r="C122" s="144"/>
      <c r="D122" s="144"/>
      <c r="E122" s="123"/>
      <c r="G122" s="152" t="s">
        <v>108</v>
      </c>
      <c r="I122" s="153"/>
      <c r="J122" s="154"/>
      <c r="K122" s="154"/>
      <c r="L122" s="156"/>
    </row>
    <row r="123" spans="1:12" ht="12.75">
      <c r="A123" s="144"/>
      <c r="B123" s="144"/>
      <c r="C123" s="144"/>
      <c r="D123" s="144"/>
      <c r="E123" s="123"/>
      <c r="G123" s="152" t="s">
        <v>109</v>
      </c>
      <c r="I123" s="98"/>
      <c r="J123" s="157">
        <f>'[1]Summary Page 2'!$I$45</f>
        <v>84</v>
      </c>
      <c r="K123" s="158" t="s">
        <v>110</v>
      </c>
      <c r="L123" s="159">
        <f>[1]!SPEDTeacher</f>
        <v>15.7</v>
      </c>
    </row>
    <row r="124" spans="1:12" ht="12.75">
      <c r="A124" s="160"/>
      <c r="B124" s="160"/>
      <c r="C124" s="160"/>
      <c r="D124" s="160"/>
      <c r="E124" s="146"/>
      <c r="G124" s="161" t="s">
        <v>111</v>
      </c>
      <c r="H124" s="174"/>
      <c r="I124" s="162"/>
      <c r="J124" s="157">
        <f>'[1]Summary Page 2'!$I$46</f>
        <v>98</v>
      </c>
      <c r="K124" s="158" t="s">
        <v>110</v>
      </c>
      <c r="L124" s="239">
        <f>[1]!SPEDStaff</f>
        <v>13.4</v>
      </c>
    </row>
    <row r="125" spans="1:5" ht="12.75">
      <c r="A125" s="160"/>
      <c r="B125" s="160"/>
      <c r="C125" s="160"/>
      <c r="D125" s="160"/>
      <c r="E125" s="146"/>
    </row>
    <row r="126" spans="1:5" ht="12.75">
      <c r="A126" s="160"/>
      <c r="B126" s="160"/>
      <c r="C126" s="160"/>
      <c r="D126" s="160"/>
      <c r="E126" s="146"/>
    </row>
  </sheetData>
  <sheetProtection sheet="1" formatCells="0" formatColumns="0" formatRows="0"/>
  <mergeCells count="149">
    <mergeCell ref="A7:L7"/>
    <mergeCell ref="F9:I9"/>
    <mergeCell ref="A31:A32"/>
    <mergeCell ref="A12:L12"/>
    <mergeCell ref="C13:D13"/>
    <mergeCell ref="I13:J13"/>
    <mergeCell ref="C14:D14"/>
    <mergeCell ref="B23:D23"/>
    <mergeCell ref="B25:D25"/>
    <mergeCell ref="A3:L3"/>
    <mergeCell ref="H25:J25"/>
    <mergeCell ref="E26:H26"/>
    <mergeCell ref="A16:L16"/>
    <mergeCell ref="A18:F18"/>
    <mergeCell ref="A19:L19"/>
    <mergeCell ref="A21:H21"/>
    <mergeCell ref="C9:D9"/>
    <mergeCell ref="C10:D10"/>
    <mergeCell ref="C8:I8"/>
    <mergeCell ref="C5:D5"/>
    <mergeCell ref="I5:J5"/>
    <mergeCell ref="D45:L46"/>
    <mergeCell ref="D52:D53"/>
    <mergeCell ref="E52:E53"/>
    <mergeCell ref="H52:H53"/>
    <mergeCell ref="I52:I53"/>
    <mergeCell ref="J52:J53"/>
    <mergeCell ref="F23:G23"/>
    <mergeCell ref="I14:J14"/>
    <mergeCell ref="J67:J68"/>
    <mergeCell ref="H65:H66"/>
    <mergeCell ref="I65:I66"/>
    <mergeCell ref="J65:J66"/>
    <mergeCell ref="D54:D55"/>
    <mergeCell ref="E54:E55"/>
    <mergeCell ref="H54:H55"/>
    <mergeCell ref="I54:I55"/>
    <mergeCell ref="J54:J55"/>
    <mergeCell ref="D65:D66"/>
    <mergeCell ref="E65:E66"/>
    <mergeCell ref="D67:D68"/>
    <mergeCell ref="E67:E68"/>
    <mergeCell ref="H67:H68"/>
    <mergeCell ref="I67:I68"/>
    <mergeCell ref="F35:L44"/>
    <mergeCell ref="D34:D36"/>
    <mergeCell ref="F56:G56"/>
    <mergeCell ref="F57:G57"/>
    <mergeCell ref="F52:G53"/>
    <mergeCell ref="K110:K111"/>
    <mergeCell ref="D78:D79"/>
    <mergeCell ref="E78:E79"/>
    <mergeCell ref="H78:H79"/>
    <mergeCell ref="I78:I79"/>
    <mergeCell ref="J78:J79"/>
    <mergeCell ref="A84:G84"/>
    <mergeCell ref="F85:G85"/>
    <mergeCell ref="F91:G91"/>
    <mergeCell ref="F92:G92"/>
    <mergeCell ref="A34:C36"/>
    <mergeCell ref="E34:E36"/>
    <mergeCell ref="D37:D39"/>
    <mergeCell ref="E37:E39"/>
    <mergeCell ref="A37:C39"/>
    <mergeCell ref="E27:H27"/>
    <mergeCell ref="F54:G55"/>
    <mergeCell ref="K21:L21"/>
    <mergeCell ref="K22:L22"/>
    <mergeCell ref="K30:L30"/>
    <mergeCell ref="K31:L31"/>
    <mergeCell ref="K32:L32"/>
    <mergeCell ref="K33:L33"/>
    <mergeCell ref="E25:G25"/>
    <mergeCell ref="K60:L60"/>
    <mergeCell ref="K61:L61"/>
    <mergeCell ref="K48:L48"/>
    <mergeCell ref="K49:L49"/>
    <mergeCell ref="K50:L50"/>
    <mergeCell ref="K51:L51"/>
    <mergeCell ref="K52:L53"/>
    <mergeCell ref="K54:L55"/>
    <mergeCell ref="K62:L62"/>
    <mergeCell ref="K63:L63"/>
    <mergeCell ref="K64:L64"/>
    <mergeCell ref="A107:C107"/>
    <mergeCell ref="F50:G50"/>
    <mergeCell ref="F51:G51"/>
    <mergeCell ref="K56:L56"/>
    <mergeCell ref="K57:L57"/>
    <mergeCell ref="K58:L58"/>
    <mergeCell ref="K59:L59"/>
    <mergeCell ref="K72:L72"/>
    <mergeCell ref="K73:L73"/>
    <mergeCell ref="A106:E106"/>
    <mergeCell ref="F70:G70"/>
    <mergeCell ref="F71:G71"/>
    <mergeCell ref="F72:G72"/>
    <mergeCell ref="F73:G73"/>
    <mergeCell ref="F77:G77"/>
    <mergeCell ref="F78:G78"/>
    <mergeCell ref="F79:G79"/>
    <mergeCell ref="K107:L107"/>
    <mergeCell ref="K108:L108"/>
    <mergeCell ref="G106:L106"/>
    <mergeCell ref="G108:I108"/>
    <mergeCell ref="F74:G74"/>
    <mergeCell ref="F75:G75"/>
    <mergeCell ref="F86:G86"/>
    <mergeCell ref="K80:L80"/>
    <mergeCell ref="K81:L81"/>
    <mergeCell ref="F76:G76"/>
    <mergeCell ref="K65:L66"/>
    <mergeCell ref="K67:L68"/>
    <mergeCell ref="K78:L79"/>
    <mergeCell ref="K74:L74"/>
    <mergeCell ref="K75:L75"/>
    <mergeCell ref="K76:L76"/>
    <mergeCell ref="K77:L77"/>
    <mergeCell ref="K69:L69"/>
    <mergeCell ref="K70:L70"/>
    <mergeCell ref="K71:L71"/>
    <mergeCell ref="F64:G64"/>
    <mergeCell ref="F69:G69"/>
    <mergeCell ref="F65:G66"/>
    <mergeCell ref="F67:G68"/>
    <mergeCell ref="F58:G58"/>
    <mergeCell ref="F59:G59"/>
    <mergeCell ref="F60:G60"/>
    <mergeCell ref="F61:G61"/>
    <mergeCell ref="F62:G62"/>
    <mergeCell ref="F63:G63"/>
    <mergeCell ref="F80:G80"/>
    <mergeCell ref="F81:G81"/>
    <mergeCell ref="F104:G104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F87:G87"/>
    <mergeCell ref="F88:G88"/>
    <mergeCell ref="F89:G89"/>
    <mergeCell ref="F90:G90"/>
  </mergeCells>
  <dataValidations count="2">
    <dataValidation type="decimal" operator="greaterThanOrEqual" allowBlank="1" showInputMessage="1" showErrorMessage="1" errorTitle="Error" error="Value must be a number." sqref="C32:E32">
      <formula1>0</formula1>
    </dataValidation>
    <dataValidation operator="notEqual" allowBlank="1" showInputMessage="1" showErrorMessage="1" promptTitle="Time" prompt="Please enter time including AM/PM" sqref="H5:I5"/>
  </dataValidations>
  <hyperlinks>
    <hyperlink ref="A29" r:id="rId1" display="1.  Student Count"/>
  </hyperlinks>
  <printOptions horizontalCentered="1"/>
  <pageMargins left="0.25" right="0.25" top="0.25" bottom="0.25" header="0.5" footer="0.25"/>
  <pageSetup fitToHeight="0" fitToWidth="1" horizontalDpi="600" verticalDpi="600" orientation="portrait" scale="93" r:id="rId2"/>
  <headerFooter alignWithMargins="0">
    <oddFooter>&amp;L&amp;"Times New Roman,Bold"&amp;9Rev. 5/18&amp;C&amp;"Times New Roman,Bold"&amp;9FY 2019&amp;R&amp;"Times New Roman,Bold"&amp;9Page &amp;P of &amp;N</oddFooter>
  </headerFooter>
  <rowBreaks count="2" manualBreakCount="2">
    <brk id="19" max="255" man="1"/>
    <brk id="8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Meeting Notification</dc:title>
  <dc:subject/>
  <dc:creator>AZ Department of Education</dc:creator>
  <cp:keywords/>
  <dc:description/>
  <cp:lastModifiedBy>Scott Heusman</cp:lastModifiedBy>
  <cp:lastPrinted>2018-05-22T20:46:06Z</cp:lastPrinted>
  <dcterms:created xsi:type="dcterms:W3CDTF">2006-05-15T17:29:21Z</dcterms:created>
  <dcterms:modified xsi:type="dcterms:W3CDTF">2018-06-21T19:28:37Z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scalYear">
    <vt:lpwstr>2019</vt:lpwstr>
  </property>
  <property fmtid="{D5CDD505-2E9C-101B-9397-08002B2CF9AE}" pid="3" name="BudgetTypeID">
    <vt:lpwstr>35</vt:lpwstr>
  </property>
  <property fmtid="{D5CDD505-2E9C-101B-9397-08002B2CF9AE}" pid="4" name="SchoolbySchool">
    <vt:lpwstr>0</vt:lpwstr>
  </property>
  <property fmtid="{D5CDD505-2E9C-101B-9397-08002B2CF9AE}" pid="5" name="Password">
    <vt:lpwstr>Diamondbacks15</vt:lpwstr>
  </property>
</Properties>
</file>